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8045" windowHeight="10500" tabRatio="785" activeTab="0"/>
  </bookViews>
  <sheets>
    <sheet name="Proposal Summary" sheetId="1" r:id="rId1"/>
    <sheet name="QuestionsToAsk" sheetId="2" r:id="rId2"/>
    <sheet name="Attendees" sheetId="3" r:id="rId3"/>
    <sheet name="MeetingRooms" sheetId="4" r:id="rId4"/>
    <sheet name="SleepingRooms" sheetId="5" r:id="rId5"/>
  </sheets>
  <definedNames>
    <definedName name="_xlnm.Print_Area" localSheetId="1">'QuestionsToAsk'!$A$1:$C$51</definedName>
    <definedName name="_xlnm.Print_Titles" localSheetId="0">'Proposal Summary'!$3:$7</definedName>
  </definedNames>
  <calcPr fullCalcOnLoad="1"/>
</workbook>
</file>

<file path=xl/comments1.xml><?xml version="1.0" encoding="utf-8"?>
<comments xmlns="http://schemas.openxmlformats.org/spreadsheetml/2006/main">
  <authors>
    <author>Roberta L. Spencer</author>
    <author>jmlyneis</author>
  </authors>
  <commentList>
    <comment ref="B12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Round Trip airfare, estimate
</t>
        </r>
      </text>
    </comment>
    <comment ref="B80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See attendees sheet; adjust for growth trends and location constraints</t>
        </r>
      </text>
    </comment>
    <comment ref="B45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for example, banquet, susidies for invited speakers, special events</t>
        </r>
      </text>
    </comment>
    <comment ref="B75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Obtain estimate from Executive Director</t>
        </r>
      </text>
    </comment>
    <comment ref="B76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Obtain estimate from Executive Director</t>
        </r>
      </text>
    </comment>
    <comment ref="B77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Estimate with input from Executive Director</t>
        </r>
      </text>
    </comment>
    <comment ref="B48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Examples of other supplies?</t>
        </r>
      </text>
    </comment>
    <comment ref="B19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Round trip in US $</t>
        </r>
      </text>
    </comment>
    <comment ref="C19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Round trip in US $</t>
        </r>
      </text>
    </comment>
    <comment ref="B35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Reception should be financed by local sponsors.</t>
        </r>
      </text>
    </comment>
    <comment ref="B36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Banquet should be financed by local sponsors.</t>
        </r>
      </text>
    </comment>
    <comment ref="B43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Examples of other supplies?</t>
        </r>
      </text>
    </comment>
    <comment ref="B60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Distance from meeting rooms to sleeping rooms.</t>
        </r>
      </text>
    </comment>
    <comment ref="D12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Round Trip airfare, estimate
</t>
        </r>
      </text>
    </comment>
    <comment ref="D19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Round trip in US $</t>
        </r>
      </text>
    </comment>
    <comment ref="E19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Round trip in US $</t>
        </r>
      </text>
    </comment>
    <comment ref="D35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Reception should be financed by local sponsors.</t>
        </r>
      </text>
    </comment>
    <comment ref="D36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Banquet should be financed by local sponsors.</t>
        </r>
      </text>
    </comment>
    <comment ref="D43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Examples of other supplies?</t>
        </r>
      </text>
    </comment>
    <comment ref="D48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Examples of other supplies?</t>
        </r>
      </text>
    </comment>
    <comment ref="D60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Distance from meeting rooms to sleeping rooms.</t>
        </r>
      </text>
    </comment>
    <comment ref="D75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Obtain estimate from Executive Director</t>
        </r>
      </text>
    </comment>
    <comment ref="D76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Obtain estimate from Executive Director</t>
        </r>
      </text>
    </comment>
    <comment ref="D77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Estimate with input from Executive Director</t>
        </r>
      </text>
    </comment>
    <comment ref="D80" authorId="1">
      <text>
        <r>
          <rPr>
            <b/>
            <sz val="8"/>
            <rFont val="Tahoma"/>
            <family val="0"/>
          </rPr>
          <t>jmlyneis:</t>
        </r>
        <r>
          <rPr>
            <sz val="8"/>
            <rFont val="Tahoma"/>
            <family val="0"/>
          </rPr>
          <t xml:space="preserve">
See attendees sheet; adjust for growth trends and location constraints</t>
        </r>
      </text>
    </comment>
  </commentList>
</comments>
</file>

<file path=xl/comments2.xml><?xml version="1.0" encoding="utf-8"?>
<comments xmlns="http://schemas.openxmlformats.org/spreadsheetml/2006/main">
  <authors>
    <author>Roberta L. Spencer</author>
  </authors>
  <commentList>
    <comment ref="E2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Approximate dates/timing of the event? Historically the dates are during the last two weeks of July.</t>
        </r>
      </text>
    </comment>
    <comment ref="E10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Size of trade show space required? Plan on about 20 tables.</t>
        </r>
      </text>
    </comment>
    <comment ref="E13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Number of attendees? 450 - 550 Is an estimate. </t>
        </r>
      </text>
    </comment>
    <comment ref="E14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add 80 - 120 to registrants for conference banquet. Say 500 - 550 or so.
</t>
        </r>
      </text>
    </comment>
    <comment ref="E47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Rooms for students/developing country attendees who need some assistance
</t>
        </r>
      </text>
    </comment>
  </commentList>
</comments>
</file>

<file path=xl/comments3.xml><?xml version="1.0" encoding="utf-8"?>
<comments xmlns="http://schemas.openxmlformats.org/spreadsheetml/2006/main">
  <authors>
    <author>Roberta L. Spencer</author>
  </authors>
  <commentList>
    <comment ref="H19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4 financial aid, 10 conf scholarship
</t>
        </r>
      </text>
    </comment>
    <comment ref="H20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33 sponsors, 6 program invites
</t>
        </r>
      </text>
    </comment>
  </commentList>
</comments>
</file>

<file path=xl/comments4.xml><?xml version="1.0" encoding="utf-8"?>
<comments xmlns="http://schemas.openxmlformats.org/spreadsheetml/2006/main">
  <authors>
    <author>Roberta L. Spencer</author>
  </authors>
  <commentList>
    <comment ref="D18" authorId="0">
      <text>
        <r>
          <rPr>
            <b/>
            <sz val="8"/>
            <rFont val="Tahoma"/>
            <family val="0"/>
          </rPr>
          <t>Roberta L. Spencer:</t>
        </r>
        <r>
          <rPr>
            <sz val="8"/>
            <rFont val="Tahoma"/>
            <family val="0"/>
          </rPr>
          <t xml:space="preserve">
Modeling Assistance Workshop Rooms
</t>
        </r>
      </text>
    </comment>
  </commentList>
</comments>
</file>

<file path=xl/sharedStrings.xml><?xml version="1.0" encoding="utf-8"?>
<sst xmlns="http://schemas.openxmlformats.org/spreadsheetml/2006/main" count="404" uniqueCount="297">
  <si>
    <t>1.  Unique/Attractive Features</t>
  </si>
  <si>
    <t xml:space="preserve">       From Boston</t>
  </si>
  <si>
    <t xml:space="preserve">        Travel Time</t>
  </si>
  <si>
    <t>3.  Meal and Accomodation Costs</t>
  </si>
  <si>
    <t xml:space="preserve">       Breakfast</t>
  </si>
  <si>
    <t xml:space="preserve">       Lunch</t>
  </si>
  <si>
    <t xml:space="preserve">       Dinner</t>
  </si>
  <si>
    <t xml:space="preserve">     Total M &amp; A Cost Per Day</t>
  </si>
  <si>
    <t xml:space="preserve">     Total M &amp; A Cost 4 Days</t>
  </si>
  <si>
    <t xml:space="preserve">       Meeting Rooms</t>
  </si>
  <si>
    <t xml:space="preserve">       AV Equipment</t>
  </si>
  <si>
    <t>5.  Program Features</t>
  </si>
  <si>
    <t>6.  Facility Characteristics</t>
  </si>
  <si>
    <t>7.  Manageablity of Risk</t>
  </si>
  <si>
    <t>8  Local Host</t>
  </si>
  <si>
    <t>General</t>
  </si>
  <si>
    <t>Facilities/Meeting Space</t>
  </si>
  <si>
    <t>Adequacy of elevators/stairs</t>
  </si>
  <si>
    <t>Flow of space (convenient and easy or separated)</t>
  </si>
  <si>
    <t>In meeting rooms, what type of chairs (Ergronomic)</t>
  </si>
  <si>
    <t>Internet access in guest rooms</t>
  </si>
  <si>
    <t>Adequate exhibit area</t>
  </si>
  <si>
    <t>Geographic location</t>
  </si>
  <si>
    <t>Conference center relative to airport</t>
  </si>
  <si>
    <t>Services</t>
  </si>
  <si>
    <t>Restaurants nearby</t>
  </si>
  <si>
    <t>AV services (can we bring in our own, can we contract outside the hotel)</t>
  </si>
  <si>
    <t>Food</t>
  </si>
  <si>
    <t>Options for different events</t>
  </si>
  <si>
    <t>Incentives</t>
  </si>
  <si>
    <t>What are the room taxes in total</t>
  </si>
  <si>
    <t>Individual call in for reservation</t>
  </si>
  <si>
    <t>What is policy after cut off date</t>
  </si>
  <si>
    <t>Reservations through wholesaler on Internet, count toward block</t>
  </si>
  <si>
    <t>Public transportion to attactions nearby</t>
  </si>
  <si>
    <t>Meeting Rooms</t>
  </si>
  <si>
    <t>50 - 100</t>
  </si>
  <si>
    <t>What is provided in conference office space</t>
  </si>
  <si>
    <t>Comp Program Manager's Room</t>
  </si>
  <si>
    <t>Comp Conference Chair's Room</t>
  </si>
  <si>
    <t xml:space="preserve">Adequate Registration Table area </t>
  </si>
  <si>
    <t xml:space="preserve">Comp room for site visits and local meetings for conference personnel before conference </t>
  </si>
  <si>
    <t>Complimentary Welcome Reception</t>
  </si>
  <si>
    <t>How many rooms are in the hotel</t>
  </si>
  <si>
    <t>Early/late rooms to count for block</t>
  </si>
  <si>
    <t>Comp sponsorship rooms in addition to above</t>
  </si>
  <si>
    <t>Saturday</t>
  </si>
  <si>
    <t>Sunday</t>
  </si>
  <si>
    <t>Flexible end of the day times for rooms</t>
  </si>
  <si>
    <t>Rooms available at 7 AM each day</t>
  </si>
  <si>
    <t>M-W</t>
  </si>
  <si>
    <t>Thursday</t>
  </si>
  <si>
    <t>Auxilary seating and small gathering spaces with upholstered furniture</t>
  </si>
  <si>
    <t>Costs of breaks, reception, banquet, etc.</t>
  </si>
  <si>
    <t>Bathrooms - locations to meeting spaces, large enough, specifically women's rooms.</t>
  </si>
  <si>
    <t>Guaranteed food prices, no percentage increase per year</t>
  </si>
  <si>
    <t>What are the available dates?</t>
  </si>
  <si>
    <t>What is service charge on food/beverages?</t>
  </si>
  <si>
    <t>What is provided by hotel in meeting rooms (flip chart, white boards, water, etc)</t>
  </si>
  <si>
    <t>Cost of room, room sharing (single-double the same, then add for extra person)</t>
  </si>
  <si>
    <r>
      <t xml:space="preserve">Comp Conference Manager's Room with conference/dining table for </t>
    </r>
    <r>
      <rPr>
        <b/>
        <sz val="10"/>
        <color indexed="10"/>
        <rFont val="Arial"/>
        <family val="2"/>
      </rPr>
      <t>before</t>
    </r>
    <r>
      <rPr>
        <sz val="10"/>
        <color indexed="10"/>
        <rFont val="Arial"/>
        <family val="2"/>
      </rPr>
      <t>/during conference</t>
    </r>
  </si>
  <si>
    <t>Guest rooms/Facilities</t>
  </si>
  <si>
    <t>Comp room &amp; pick up count for every room associated w/ our group &amp; all dates (including before &amp; after conf dates)</t>
  </si>
  <si>
    <t>Maximum seating in plenary room, theater style</t>
  </si>
  <si>
    <t>Maximum banquet style for conference banquet</t>
  </si>
  <si>
    <t>Comments</t>
  </si>
  <si>
    <t>Distance from sleeping rooms to meeting space</t>
  </si>
  <si>
    <t>Exhibitors' tables and chairs supplied at no cost</t>
  </si>
  <si>
    <t>2000 Norway</t>
  </si>
  <si>
    <t xml:space="preserve">2001 Atlanta </t>
  </si>
  <si>
    <t>Members - paying</t>
  </si>
  <si>
    <t>Early</t>
  </si>
  <si>
    <t>Mid</t>
  </si>
  <si>
    <t>Late</t>
  </si>
  <si>
    <t>Non-Members - paying</t>
  </si>
  <si>
    <t>Day - paying</t>
  </si>
  <si>
    <t>Students - paying</t>
  </si>
  <si>
    <t>Organizers/Volunteers/Awards</t>
  </si>
  <si>
    <t>Scholarships</t>
  </si>
  <si>
    <t>Sponsors Complimentary</t>
  </si>
  <si>
    <t>TOTAL</t>
  </si>
  <si>
    <t>Actually attended</t>
  </si>
  <si>
    <t>Adequate poster area to hold 20 poster boards</t>
  </si>
  <si>
    <t>Is there a food and beverage minimum?</t>
  </si>
  <si>
    <t>What services can be provided to exhibitors including AV, Internet, rental of equipment, etc.</t>
  </si>
  <si>
    <t>Availability of poster boards and cost</t>
  </si>
  <si>
    <t>Bonus weekend with dinner or breakfast to promote early registration and reservation</t>
  </si>
  <si>
    <t>In general - these are our meeting room needs:</t>
  </si>
  <si>
    <t>Day</t>
  </si>
  <si>
    <t>Amount</t>
  </si>
  <si>
    <t>Number of People</t>
  </si>
  <si>
    <t>office</t>
  </si>
  <si>
    <t>1 - 8</t>
  </si>
  <si>
    <t>secure storage</t>
  </si>
  <si>
    <t>0</t>
  </si>
  <si>
    <t>small meeting room</t>
  </si>
  <si>
    <t>8</t>
  </si>
  <si>
    <t>System Dynamics Society</t>
  </si>
  <si>
    <t>Milne 300 - Rockefeller College</t>
  </si>
  <si>
    <t>University at Albany</t>
  </si>
  <si>
    <t>State University of New York</t>
  </si>
  <si>
    <t>registration area</t>
  </si>
  <si>
    <t>10 - 100</t>
  </si>
  <si>
    <t>Albany, NY 12222   USA</t>
  </si>
  <si>
    <t>informal gathering area during registration</t>
  </si>
  <si>
    <t>50 - 150</t>
  </si>
  <si>
    <t>518-442-3865</t>
  </si>
  <si>
    <t>board room for PC meeting</t>
  </si>
  <si>
    <t>system.dynamics@albany.edu</t>
  </si>
  <si>
    <t>theatre style for PhD Colloquium</t>
  </si>
  <si>
    <t>preconference workshop rooms</t>
  </si>
  <si>
    <t>MAW</t>
  </si>
  <si>
    <t>6 - 12</t>
  </si>
  <si>
    <t>Tables/Exhibitor area (set up)</t>
  </si>
  <si>
    <t>30</t>
  </si>
  <si>
    <t>Easels for conference/sponsor posters</t>
  </si>
  <si>
    <t>N/A</t>
  </si>
  <si>
    <t>bulletin boards</t>
  </si>
  <si>
    <t>10 - 30</t>
  </si>
  <si>
    <t>Tables/Exhibitor area</t>
  </si>
  <si>
    <t>300</t>
  </si>
  <si>
    <t>6 - 8</t>
  </si>
  <si>
    <t>parallel</t>
  </si>
  <si>
    <t>plenary</t>
  </si>
  <si>
    <t>500+</t>
  </si>
  <si>
    <t>Exhibitors' Lounge</t>
  </si>
  <si>
    <t>12</t>
  </si>
  <si>
    <t>20 - 25</t>
  </si>
  <si>
    <t>Poster boards (hallway or large room)</t>
  </si>
  <si>
    <t>1 - 2</t>
  </si>
  <si>
    <t>10 - 50 May move to office</t>
  </si>
  <si>
    <t>board room for debriefing meeting</t>
  </si>
  <si>
    <t>Category</t>
  </si>
  <si>
    <t>Question</t>
  </si>
  <si>
    <t>Italy 2002:</t>
  </si>
  <si>
    <t>Location</t>
  </si>
  <si>
    <t xml:space="preserve">NYC 2003: </t>
  </si>
  <si>
    <t xml:space="preserve">Oxford 2004: </t>
  </si>
  <si>
    <t xml:space="preserve">Boston 2005: </t>
  </si>
  <si>
    <t>(taxes included)</t>
  </si>
  <si>
    <t xml:space="preserve">In all these locations, the meeting rooms are complimentary, depending on guaranteeing that we fill </t>
  </si>
  <si>
    <t xml:space="preserve">We have paid extra for any food item. Food items have included 2 refreshment breaks per day, receptions, </t>
  </si>
  <si>
    <t xml:space="preserve">a banquet dinner and sometimes lunches, but only when the location is remote. This is all flexible and </t>
  </si>
  <si>
    <t>depends on the site and how they do business.</t>
  </si>
  <si>
    <t>Room prices ranged from:</t>
  </si>
  <si>
    <r>
      <t xml:space="preserve">US$65 per person per night in a double and </t>
    </r>
    <r>
      <rPr>
        <b/>
        <sz val="10"/>
        <rFont val="Arial"/>
        <family val="2"/>
      </rPr>
      <t>US$95</t>
    </r>
    <r>
      <rPr>
        <sz val="10"/>
        <rFont val="Arial"/>
        <family val="2"/>
      </rPr>
      <t xml:space="preserve"> for a single, to the most expensive </t>
    </r>
  </si>
  <si>
    <r>
      <t xml:space="preserve">room of </t>
    </r>
    <r>
      <rPr>
        <b/>
        <sz val="10"/>
        <rFont val="Arial"/>
        <family val="2"/>
      </rPr>
      <t>US$155</t>
    </r>
    <r>
      <rPr>
        <sz val="10"/>
        <rFont val="Arial"/>
        <family val="2"/>
      </rPr>
      <t xml:space="preserve"> for a single. (taxes included)</t>
    </r>
  </si>
  <si>
    <r>
      <t xml:space="preserve">US$83 per person per night in a double and </t>
    </r>
    <r>
      <rPr>
        <b/>
        <sz val="10"/>
        <rFont val="Arial"/>
        <family val="2"/>
      </rPr>
      <t>US$166</t>
    </r>
    <r>
      <rPr>
        <sz val="10"/>
        <rFont val="Arial"/>
        <family val="2"/>
      </rPr>
      <t xml:space="preserve"> for a single (taxes included)</t>
    </r>
  </si>
  <si>
    <r>
      <t xml:space="preserve">Dormitory rooms at Oxford College are </t>
    </r>
    <r>
      <rPr>
        <b/>
        <sz val="10"/>
        <rFont val="Arial"/>
        <family val="2"/>
      </rPr>
      <t>US$65</t>
    </r>
    <r>
      <rPr>
        <sz val="10"/>
        <rFont val="Arial"/>
        <family val="2"/>
      </rPr>
      <t xml:space="preserve"> per person per night in a single room </t>
    </r>
  </si>
  <si>
    <r>
      <t xml:space="preserve">US$74 per person per night in a double and </t>
    </r>
    <r>
      <rPr>
        <b/>
        <sz val="10"/>
        <rFont val="Arial"/>
        <family val="2"/>
      </rPr>
      <t>US$148</t>
    </r>
    <r>
      <rPr>
        <sz val="10"/>
        <rFont val="Arial"/>
        <family val="2"/>
      </rPr>
      <t xml:space="preserve"> for a single (taxes included)</t>
    </r>
  </si>
  <si>
    <t>Cost and Time from Major Airport to Conference Venue</t>
  </si>
  <si>
    <t xml:space="preserve">        Frequency of trips</t>
  </si>
  <si>
    <t>Major Airport to Local Airport</t>
  </si>
  <si>
    <t>Local Airport to Conference Venue</t>
  </si>
  <si>
    <t xml:space="preserve">     Welcome Reception</t>
  </si>
  <si>
    <t xml:space="preserve">     Banquet</t>
  </si>
  <si>
    <t xml:space="preserve">       Distance between rooms</t>
  </si>
  <si>
    <t xml:space="preserve">       Space for posters/exhibitors</t>
  </si>
  <si>
    <t xml:space="preserve">     Chapter/University sponsor</t>
  </si>
  <si>
    <t xml:space="preserve">        volunteers</t>
  </si>
  <si>
    <t xml:space="preserve">        Cost</t>
  </si>
  <si>
    <t xml:space="preserve">      Subtotal Facilities</t>
  </si>
  <si>
    <t>Cost Summary</t>
  </si>
  <si>
    <t xml:space="preserve">      Estimated Head Office Cost</t>
  </si>
  <si>
    <t xml:space="preserve">      Projected Registration Fee</t>
  </si>
  <si>
    <t>2002
Italy</t>
  </si>
  <si>
    <t>2003
NYC</t>
  </si>
  <si>
    <t>2004
Oxford</t>
  </si>
  <si>
    <t>PhD Colloquium</t>
  </si>
  <si>
    <t>2.  Travel Costs in US$</t>
  </si>
  <si>
    <t>Regular Attendee</t>
  </si>
  <si>
    <t>Alternate Hotel / Site:</t>
  </si>
  <si>
    <t>Main Hotel / Site:</t>
  </si>
  <si>
    <t xml:space="preserve">       Room including taxes</t>
  </si>
  <si>
    <t xml:space="preserve">      M &amp; A Cost 4 Days</t>
  </si>
  <si>
    <t xml:space="preserve">      Local Transport per person</t>
  </si>
  <si>
    <t xml:space="preserve">     Program Chair</t>
  </si>
  <si>
    <t xml:space="preserve">     Other</t>
  </si>
  <si>
    <t xml:space="preserve">       Maximum Capacity -- Hotel Sleeping Rooms</t>
  </si>
  <si>
    <t xml:space="preserve">       Maximum Capacity -- Plenary Theatre Style</t>
  </si>
  <si>
    <t xml:space="preserve">     Local Co-hosts</t>
  </si>
  <si>
    <t xml:space="preserve">     Conference Partners</t>
  </si>
  <si>
    <t>Student Attendee</t>
  </si>
  <si>
    <t xml:space="preserve">     Likely number of student or other</t>
  </si>
  <si>
    <t>4 - 6 tables</t>
  </si>
  <si>
    <t>small conference room table and chairs</t>
  </si>
  <si>
    <t>Audio Visual and 
Room Needs</t>
  </si>
  <si>
    <t>3 - 4 skirted tables with chairs</t>
  </si>
  <si>
    <t>flexible</t>
  </si>
  <si>
    <t>conference table with chairs for +/-15, extra chairs around perimeter of room; flip chart, white board, OHP</t>
  </si>
  <si>
    <t>theatre style for PhD Colloquium (breakout)</t>
  </si>
  <si>
    <t>MAW banquet or classroom style</t>
  </si>
  <si>
    <t>flip chart(s), white board(s)</t>
  </si>
  <si>
    <t>skirted tables with chairs, wastepaper baskets, electric supply, Internet supply</t>
  </si>
  <si>
    <t>same as Sunday</t>
  </si>
  <si>
    <t>2 skirted tables with chairs</t>
  </si>
  <si>
    <t>small table and chairs, other comfortable seating</t>
  </si>
  <si>
    <t>20 - 25 poster boards</t>
  </si>
  <si>
    <t>same as Sunday or smaller</t>
  </si>
  <si>
    <t>office (satchel stuffing)</t>
  </si>
  <si>
    <t>AM and PM Refreshment Break Area(s) 
   near poster display and exhibitor tables</t>
  </si>
  <si>
    <t>300+</t>
  </si>
  <si>
    <t>desk, 1 - 2 work tables, phone, Internet connection, chairs</t>
  </si>
  <si>
    <t>flip chart(s), white board, OHP, LCD Projector, Screen(s)</t>
  </si>
  <si>
    <t>flip chart(s), white board, OHP, LCD Projector, Screen(s), podium/lecturn and microphone if needed</t>
  </si>
  <si>
    <t>flip chart(s), white board, OHP, LCD Projector, podium/lecturn, mic/sound system, audience mics</t>
  </si>
  <si>
    <t xml:space="preserve">        Mode</t>
  </si>
  <si>
    <t>(Identify)</t>
  </si>
  <si>
    <t>Cost including Airfare</t>
  </si>
  <si>
    <t xml:space="preserve">       From Brussels</t>
  </si>
  <si>
    <t xml:space="preserve">       From Seoul</t>
  </si>
  <si>
    <t xml:space="preserve">      Estimated Sponsorship</t>
  </si>
  <si>
    <t xml:space="preserve"> </t>
  </si>
  <si>
    <t xml:space="preserve">      Budgeted Surplus</t>
  </si>
  <si>
    <t>4.  Direct Onsite Conference Costs</t>
  </si>
  <si>
    <t xml:space="preserve">      Total Direct Onsite Conference Costs</t>
  </si>
  <si>
    <t xml:space="preserve">      Total Direct Onsite Per Person Cost</t>
  </si>
  <si>
    <t xml:space="preserve">     Total Conference Costs</t>
  </si>
  <si>
    <t>Per Person Costs</t>
  </si>
  <si>
    <t xml:space="preserve">    Estimated Total Cost Per Person</t>
  </si>
  <si>
    <t xml:space="preserve">      Attendance by Type</t>
  </si>
  <si>
    <t>Student Discount</t>
  </si>
  <si>
    <t>Regular Attendance</t>
  </si>
  <si>
    <t>Fraction Students</t>
  </si>
  <si>
    <t>Total Paying</t>
  </si>
  <si>
    <t xml:space="preserve">Nijmegen 2006: </t>
  </si>
  <si>
    <t xml:space="preserve">accumulated room nights. We have always been able to fill the rooms over the 4 day conference. </t>
  </si>
  <si>
    <t>2005 Boston</t>
  </si>
  <si>
    <r>
      <t xml:space="preserve">Range of hotels from </t>
    </r>
    <r>
      <rPr>
        <b/>
        <sz val="10"/>
        <rFont val="Arial"/>
        <family val="2"/>
      </rPr>
      <t>$50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$185</t>
    </r>
    <r>
      <rPr>
        <sz val="10"/>
        <rFont val="Arial"/>
        <family val="2"/>
      </rPr>
      <t xml:space="preserve"> per night </t>
    </r>
  </si>
  <si>
    <t>Student Percentage</t>
  </si>
  <si>
    <t xml:space="preserve">  Facilities</t>
  </si>
  <si>
    <t xml:space="preserve">       Supplies, Printing &amp; Other</t>
  </si>
  <si>
    <t xml:space="preserve">  Program Costs</t>
  </si>
  <si>
    <t xml:space="preserve">     Mandatory (Brochure, Proceedings, etc.)</t>
  </si>
  <si>
    <t xml:space="preserve">     Optional:</t>
  </si>
  <si>
    <t xml:space="preserve">        Program Chair</t>
  </si>
  <si>
    <t xml:space="preserve">        Souvenirs</t>
  </si>
  <si>
    <t xml:space="preserve">        Reception</t>
  </si>
  <si>
    <t xml:space="preserve">        Banquet</t>
  </si>
  <si>
    <t xml:space="preserve">        Coffee Breaks/Lunches</t>
  </si>
  <si>
    <t xml:space="preserve">       Total Program Costs</t>
  </si>
  <si>
    <t>Estimate Provided by SD Society</t>
  </si>
  <si>
    <t>Relevant Historical Data</t>
  </si>
  <si>
    <t>Attendance &amp; Cost Breakdown</t>
  </si>
  <si>
    <t>($25-30K if rented)</t>
  </si>
  <si>
    <t xml:space="preserve">     Estimated Attendance</t>
  </si>
  <si>
    <t>Proposal Summary Comparison -- Europe 2008</t>
  </si>
  <si>
    <t>Excellent facilities for conferences</t>
  </si>
  <si>
    <t>Tourist attractions, excellent gastronomy</t>
  </si>
  <si>
    <t>Middle size city, accesible</t>
  </si>
  <si>
    <t>Well conected with any place in Europe</t>
  </si>
  <si>
    <r>
      <t>Location:</t>
    </r>
    <r>
      <rPr>
        <b/>
        <sz val="8"/>
        <color indexed="10"/>
        <rFont val="Arial"/>
        <family val="2"/>
      </rPr>
      <t xml:space="preserve"> San Sebastian, Spain</t>
    </r>
  </si>
  <si>
    <t>change € -&gt; $ ene 06)</t>
  </si>
  <si>
    <t>2 h</t>
  </si>
  <si>
    <t>not included</t>
  </si>
  <si>
    <t>unlimited</t>
  </si>
  <si>
    <t>from 100 m to 3 kms</t>
  </si>
  <si>
    <t>Thursday activities could be held at tecnun (-$2500)</t>
  </si>
  <si>
    <t>Tecnun - University of Navarra</t>
  </si>
  <si>
    <t>Agder University College - Norway</t>
  </si>
  <si>
    <t>every hour</t>
  </si>
  <si>
    <r>
      <t>Location:</t>
    </r>
    <r>
      <rPr>
        <b/>
        <sz val="8"/>
        <color indexed="10"/>
        <rFont val="Arial"/>
        <family val="2"/>
      </rPr>
      <t xml:space="preserve"> ATHENS, GREECE</t>
    </r>
  </si>
  <si>
    <t>Conference Chair:</t>
  </si>
  <si>
    <r>
      <t xml:space="preserve">Proposed Dates:  </t>
    </r>
    <r>
      <rPr>
        <b/>
        <sz val="8"/>
        <color indexed="10"/>
        <rFont val="Arial"/>
        <family val="2"/>
      </rPr>
      <t>20-25 July, 2008</t>
    </r>
  </si>
  <si>
    <r>
      <t xml:space="preserve">Proposed Dates of the conference: </t>
    </r>
    <r>
      <rPr>
        <b/>
        <sz val="8"/>
        <color indexed="10"/>
        <rFont val="Arial"/>
        <family val="2"/>
      </rPr>
      <t>19-23 July, /2008</t>
    </r>
  </si>
  <si>
    <t>Greece is the place where "systems thinking" was born.</t>
  </si>
  <si>
    <t>Athens convenient to reach, modern infrastructure and experience …</t>
  </si>
  <si>
    <t>Greece has significant systems community and a growing SD chapter.</t>
  </si>
  <si>
    <t xml:space="preserve">Conference in Athens will help SD spread further in SE Eur and Middle East. </t>
  </si>
  <si>
    <t>LOCAL IS MAJOR</t>
  </si>
  <si>
    <t>TAXI,  BUS, SUBWAY</t>
  </si>
  <si>
    <t xml:space="preserve">  (US $)</t>
  </si>
  <si>
    <t>120, 10, 15</t>
  </si>
  <si>
    <t>45, 50, 15 MIN</t>
  </si>
  <si>
    <t xml:space="preserve">IMMEDIATELY, 50, 30 MIN </t>
  </si>
  <si>
    <t>PROF. BRIAN DANGERFIELD</t>
  </si>
  <si>
    <t>FINANCED BY LOCAL SPONSOR</t>
  </si>
  <si>
    <t>INCLUDED</t>
  </si>
  <si>
    <t>EXCURSION TO A NEARBY HISTORICAL SITE</t>
  </si>
  <si>
    <t>SAME HOTEL , 100m</t>
  </si>
  <si>
    <t>Within main hotel</t>
  </si>
  <si>
    <t>CONTRACTED CONFERENCE ORGANISER</t>
  </si>
  <si>
    <t>HELLENIC CHAPTER SDS</t>
  </si>
  <si>
    <t>UNIVERSITY OF PATRAS</t>
  </si>
  <si>
    <t>15-20</t>
  </si>
  <si>
    <t>To Athens, Greece</t>
  </si>
  <si>
    <t xml:space="preserve">       From Tokyo</t>
  </si>
  <si>
    <t>To Bilboa</t>
  </si>
  <si>
    <t>Prices are to Bilbao (BIO)</t>
  </si>
  <si>
    <t>Bus, Bilboa San Sebastion</t>
  </si>
  <si>
    <t>See also "Notes Athens 2008"</t>
  </si>
  <si>
    <t>See also “Spain Proposal 20060608”</t>
  </si>
  <si>
    <t>Conference Chair:  Jose M Sarriegi &amp; Javier Santos</t>
  </si>
  <si>
    <t>Jose J. Gonzalez</t>
  </si>
  <si>
    <t>Note:  projected registration fee for Greece</t>
  </si>
  <si>
    <t xml:space="preserve">   falls to $658 ($329 student) and total</t>
  </si>
  <si>
    <t xml:space="preserve">   cost to $1478 ($729) with 450 attendance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</si>
</sst>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"/>
    <numFmt numFmtId="171" formatCode="0.00000"/>
    <numFmt numFmtId="172" formatCode="0.0000"/>
    <numFmt numFmtId="173" formatCode="0.000"/>
    <numFmt numFmtId="174" formatCode="&quot;$&quot;#,##0.0"/>
  </numFmts>
  <fonts count="21">
    <font>
      <sz val="10"/>
      <name val="Arial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sz val="12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0"/>
    </font>
    <font>
      <b/>
      <i/>
      <sz val="8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0"/>
    </font>
    <font>
      <sz val="8"/>
      <color indexed="9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8" fillId="0" borderId="0" xfId="19" applyAlignment="1">
      <alignment/>
    </xf>
    <xf numFmtId="0" fontId="7" fillId="3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3" borderId="2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11" fillId="0" borderId="5" xfId="0" applyFont="1" applyBorder="1" applyAlignment="1">
      <alignment/>
    </xf>
    <xf numFmtId="167" fontId="6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1" xfId="0" applyBorder="1" applyAlignment="1">
      <alignment/>
    </xf>
    <xf numFmtId="0" fontId="6" fillId="0" borderId="7" xfId="0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14" fillId="0" borderId="1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7" fontId="6" fillId="4" borderId="7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167" fontId="7" fillId="4" borderId="1" xfId="0" applyNumberFormat="1" applyFont="1" applyFill="1" applyBorder="1" applyAlignment="1">
      <alignment horizontal="center"/>
    </xf>
    <xf numFmtId="167" fontId="7" fillId="4" borderId="10" xfId="0" applyNumberFormat="1" applyFont="1" applyFill="1" applyBorder="1" applyAlignment="1">
      <alignment horizontal="center"/>
    </xf>
    <xf numFmtId="167" fontId="6" fillId="4" borderId="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1" xfId="0" applyNumberFormat="1" applyFill="1" applyBorder="1" applyAlignment="1">
      <alignment/>
    </xf>
    <xf numFmtId="167" fontId="6" fillId="0" borderId="6" xfId="0" applyNumberFormat="1" applyFont="1" applyBorder="1" applyAlignment="1">
      <alignment horizontal="center"/>
    </xf>
    <xf numFmtId="170" fontId="6" fillId="0" borderId="6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/>
    </xf>
    <xf numFmtId="0" fontId="18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167" fontId="1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7" fontId="18" fillId="0" borderId="0" xfId="0" applyNumberFormat="1" applyFont="1" applyAlignment="1">
      <alignment horizontal="center"/>
    </xf>
    <xf numFmtId="167" fontId="6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9" fillId="5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5" fontId="6" fillId="0" borderId="5" xfId="17" applyNumberFormat="1" applyFont="1" applyFill="1" applyBorder="1" applyAlignment="1">
      <alignment horizontal="center"/>
    </xf>
    <xf numFmtId="170" fontId="6" fillId="4" borderId="0" xfId="0" applyNumberFormat="1" applyFont="1" applyFill="1" applyAlignment="1">
      <alignment/>
    </xf>
    <xf numFmtId="170" fontId="6" fillId="4" borderId="7" xfId="0" applyNumberFormat="1" applyFont="1" applyFill="1" applyBorder="1" applyAlignment="1">
      <alignment/>
    </xf>
    <xf numFmtId="170" fontId="6" fillId="4" borderId="11" xfId="0" applyNumberFormat="1" applyFont="1" applyFill="1" applyBorder="1" applyAlignment="1">
      <alignment/>
    </xf>
    <xf numFmtId="170" fontId="6" fillId="4" borderId="13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170" fontId="6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67" fontId="6" fillId="0" borderId="6" xfId="0" applyNumberFormat="1" applyFont="1" applyFill="1" applyBorder="1" applyAlignment="1">
      <alignment horizontal="center"/>
    </xf>
    <xf numFmtId="167" fontId="6" fillId="0" borderId="7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7" fontId="17" fillId="0" borderId="6" xfId="0" applyNumberFormat="1" applyFont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167" fontId="15" fillId="0" borderId="6" xfId="0" applyNumberFormat="1" applyFont="1" applyBorder="1" applyAlignment="1">
      <alignment horizontal="center"/>
    </xf>
    <xf numFmtId="167" fontId="15" fillId="0" borderId="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7" fontId="17" fillId="0" borderId="6" xfId="17" applyNumberFormat="1" applyFont="1" applyBorder="1" applyAlignment="1">
      <alignment horizontal="center"/>
    </xf>
    <xf numFmtId="167" fontId="17" fillId="0" borderId="7" xfId="17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167" fontId="15" fillId="0" borderId="6" xfId="0" applyNumberFormat="1" applyFont="1" applyFill="1" applyBorder="1" applyAlignment="1">
      <alignment horizontal="center"/>
    </xf>
    <xf numFmtId="167" fontId="15" fillId="0" borderId="7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7" fillId="3" borderId="18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ystem.dynamics@albany.edu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F89" sqref="F89"/>
    </sheetView>
  </sheetViews>
  <sheetFormatPr defaultColWidth="9.140625" defaultRowHeight="12.75"/>
  <cols>
    <col min="1" max="1" width="32.7109375" style="0" customWidth="1"/>
    <col min="2" max="2" width="23.8515625" style="0" customWidth="1"/>
    <col min="3" max="3" width="22.140625" style="0" customWidth="1"/>
    <col min="4" max="4" width="26.57421875" style="0" customWidth="1"/>
    <col min="5" max="5" width="25.8515625" style="0" customWidth="1"/>
    <col min="14" max="14" width="10.140625" style="0" customWidth="1"/>
  </cols>
  <sheetData>
    <row r="1" ht="15.75">
      <c r="A1" s="17" t="s">
        <v>246</v>
      </c>
    </row>
    <row r="3" spans="1:5" ht="12.75">
      <c r="A3" s="6"/>
      <c r="B3" s="121" t="s">
        <v>251</v>
      </c>
      <c r="C3" s="121"/>
      <c r="D3" s="121" t="s">
        <v>261</v>
      </c>
      <c r="E3" s="121"/>
    </row>
    <row r="4" spans="1:5" ht="12.75">
      <c r="A4" s="6"/>
      <c r="B4" s="121" t="s">
        <v>292</v>
      </c>
      <c r="C4" s="121"/>
      <c r="D4" s="121" t="s">
        <v>262</v>
      </c>
      <c r="E4" s="121"/>
    </row>
    <row r="5" spans="1:5" ht="12.75">
      <c r="A5" s="6"/>
      <c r="B5" s="121" t="s">
        <v>291</v>
      </c>
      <c r="C5" s="121"/>
      <c r="D5" s="121" t="s">
        <v>290</v>
      </c>
      <c r="E5" s="121"/>
    </row>
    <row r="6" spans="1:11" ht="12.75" customHeight="1">
      <c r="A6" s="6"/>
      <c r="B6" s="122"/>
      <c r="C6" s="122"/>
      <c r="D6" s="77"/>
      <c r="E6" s="77"/>
      <c r="F6" s="19"/>
      <c r="G6" s="19"/>
      <c r="H6" s="19"/>
      <c r="I6" s="19"/>
      <c r="J6" s="19"/>
      <c r="K6" s="19"/>
    </row>
    <row r="7" spans="1:11" ht="12.75">
      <c r="A7" s="21"/>
      <c r="B7" s="123" t="s">
        <v>263</v>
      </c>
      <c r="C7" s="123"/>
      <c r="D7" s="123" t="s">
        <v>264</v>
      </c>
      <c r="E7" s="123"/>
      <c r="F7" s="19"/>
      <c r="G7" s="19"/>
      <c r="H7" s="19"/>
      <c r="I7" s="19"/>
      <c r="J7" s="19"/>
      <c r="K7" s="19"/>
    </row>
    <row r="8" spans="1:11" ht="12.75">
      <c r="A8" s="22"/>
      <c r="B8" s="124" t="s">
        <v>247</v>
      </c>
      <c r="C8" s="125"/>
      <c r="D8" s="115" t="s">
        <v>265</v>
      </c>
      <c r="E8" s="116"/>
      <c r="F8" s="19"/>
      <c r="G8" s="19"/>
      <c r="H8" s="19"/>
      <c r="I8" s="19"/>
      <c r="J8" s="19"/>
      <c r="K8" s="19"/>
    </row>
    <row r="9" spans="1:11" ht="12.75">
      <c r="A9" s="23" t="s">
        <v>0</v>
      </c>
      <c r="B9" s="115" t="s">
        <v>248</v>
      </c>
      <c r="C9" s="116"/>
      <c r="D9" s="115" t="s">
        <v>266</v>
      </c>
      <c r="E9" s="116"/>
      <c r="F9" s="19"/>
      <c r="G9" s="19"/>
      <c r="H9" s="19"/>
      <c r="I9" s="19"/>
      <c r="J9" s="19"/>
      <c r="K9" s="19"/>
    </row>
    <row r="10" spans="1:11" ht="12.75">
      <c r="A10" s="24"/>
      <c r="B10" s="115" t="s">
        <v>249</v>
      </c>
      <c r="C10" s="116"/>
      <c r="D10" s="115" t="s">
        <v>267</v>
      </c>
      <c r="E10" s="116"/>
      <c r="F10" s="19"/>
      <c r="G10" s="19"/>
      <c r="H10" s="19"/>
      <c r="I10" s="19"/>
      <c r="J10" s="19"/>
      <c r="K10" s="19"/>
    </row>
    <row r="11" spans="1:9" ht="12.75">
      <c r="A11" s="25"/>
      <c r="B11" s="117" t="s">
        <v>250</v>
      </c>
      <c r="C11" s="118"/>
      <c r="D11" s="115" t="s">
        <v>268</v>
      </c>
      <c r="E11" s="116"/>
      <c r="I11" s="35"/>
    </row>
    <row r="12" spans="1:5" ht="12.75">
      <c r="A12" s="23" t="s">
        <v>169</v>
      </c>
      <c r="B12" s="119" t="s">
        <v>287</v>
      </c>
      <c r="C12" s="120"/>
      <c r="D12" s="119" t="s">
        <v>285</v>
      </c>
      <c r="E12" s="120"/>
    </row>
    <row r="13" spans="1:5" ht="12.75">
      <c r="A13" s="24" t="s">
        <v>1</v>
      </c>
      <c r="B13" s="113">
        <v>1250</v>
      </c>
      <c r="C13" s="114"/>
      <c r="D13" s="113">
        <v>1350</v>
      </c>
      <c r="E13" s="114"/>
    </row>
    <row r="14" spans="1:5" ht="12.75">
      <c r="A14" s="24" t="s">
        <v>209</v>
      </c>
      <c r="B14" s="113">
        <v>250</v>
      </c>
      <c r="C14" s="114"/>
      <c r="D14" s="113">
        <v>450</v>
      </c>
      <c r="E14" s="114"/>
    </row>
    <row r="15" spans="1:5" ht="12.75">
      <c r="A15" s="24" t="s">
        <v>286</v>
      </c>
      <c r="B15" s="113">
        <v>2150</v>
      </c>
      <c r="C15" s="114"/>
      <c r="D15" s="113">
        <v>2150</v>
      </c>
      <c r="E15" s="114"/>
    </row>
    <row r="16" spans="1:5" ht="12.75">
      <c r="A16" s="24"/>
      <c r="B16" s="93" t="s">
        <v>252</v>
      </c>
      <c r="C16" s="93">
        <v>1.28</v>
      </c>
      <c r="D16" s="93"/>
      <c r="E16" s="93"/>
    </row>
    <row r="17" spans="1:5" ht="22.5">
      <c r="A17" s="29" t="s">
        <v>150</v>
      </c>
      <c r="B17" s="32" t="s">
        <v>152</v>
      </c>
      <c r="C17" s="33" t="s">
        <v>153</v>
      </c>
      <c r="D17" s="32" t="s">
        <v>152</v>
      </c>
      <c r="E17" s="33" t="s">
        <v>153</v>
      </c>
    </row>
    <row r="18" spans="1:5" ht="12.75">
      <c r="A18" s="30" t="s">
        <v>206</v>
      </c>
      <c r="B18" s="31" t="s">
        <v>288</v>
      </c>
      <c r="C18" s="76" t="s">
        <v>289</v>
      </c>
      <c r="D18" s="31" t="s">
        <v>269</v>
      </c>
      <c r="E18" s="76" t="s">
        <v>270</v>
      </c>
    </row>
    <row r="19" spans="1:5" ht="12.75">
      <c r="A19" s="24" t="s">
        <v>160</v>
      </c>
      <c r="B19" s="74">
        <v>0</v>
      </c>
      <c r="C19" s="75">
        <v>24</v>
      </c>
      <c r="D19" s="74" t="s">
        <v>271</v>
      </c>
      <c r="E19" s="75" t="s">
        <v>272</v>
      </c>
    </row>
    <row r="20" spans="1:5" ht="12.75">
      <c r="A20" s="24" t="s">
        <v>2</v>
      </c>
      <c r="B20" s="31">
        <v>0</v>
      </c>
      <c r="C20" s="76" t="s">
        <v>253</v>
      </c>
      <c r="D20" s="31"/>
      <c r="E20" s="76" t="s">
        <v>273</v>
      </c>
    </row>
    <row r="21" spans="1:5" ht="12.75">
      <c r="A21" s="24" t="s">
        <v>151</v>
      </c>
      <c r="B21" s="31">
        <v>0</v>
      </c>
      <c r="C21" s="76" t="s">
        <v>260</v>
      </c>
      <c r="D21" s="31"/>
      <c r="E21" s="103" t="s">
        <v>274</v>
      </c>
    </row>
    <row r="22" spans="1:5" ht="12.75">
      <c r="A22" s="25"/>
      <c r="B22" s="126"/>
      <c r="C22" s="107"/>
      <c r="D22" s="91"/>
      <c r="E22" s="92"/>
    </row>
    <row r="23" spans="1:5" ht="12.75">
      <c r="A23" s="23" t="s">
        <v>3</v>
      </c>
      <c r="B23" s="46" t="s">
        <v>172</v>
      </c>
      <c r="C23" s="46" t="s">
        <v>171</v>
      </c>
      <c r="D23" s="46" t="s">
        <v>172</v>
      </c>
      <c r="E23" s="46" t="s">
        <v>171</v>
      </c>
    </row>
    <row r="24" spans="1:5" ht="12.75">
      <c r="A24" s="23"/>
      <c r="B24" s="46" t="s">
        <v>170</v>
      </c>
      <c r="C24" s="46" t="s">
        <v>182</v>
      </c>
      <c r="D24" s="46" t="s">
        <v>170</v>
      </c>
      <c r="E24" s="46" t="s">
        <v>182</v>
      </c>
    </row>
    <row r="25" spans="1:5" ht="12.75">
      <c r="A25" s="24" t="s">
        <v>173</v>
      </c>
      <c r="B25" s="104">
        <f>90*C16</f>
        <v>115.2</v>
      </c>
      <c r="C25" s="75">
        <f>54*C16</f>
        <v>69.12</v>
      </c>
      <c r="D25" s="74">
        <v>155</v>
      </c>
      <c r="E25" s="104">
        <v>70</v>
      </c>
    </row>
    <row r="26" spans="1:5" ht="12.75">
      <c r="A26" s="24" t="s">
        <v>4</v>
      </c>
      <c r="B26" s="104">
        <f>8*C16</f>
        <v>10.24</v>
      </c>
      <c r="C26" s="75">
        <f>3*C16</f>
        <v>3.84</v>
      </c>
      <c r="D26" s="74">
        <v>0</v>
      </c>
      <c r="E26" s="104">
        <v>0</v>
      </c>
    </row>
    <row r="27" spans="1:5" ht="12.75">
      <c r="A27" s="24" t="s">
        <v>5</v>
      </c>
      <c r="B27" s="104">
        <v>20</v>
      </c>
      <c r="C27" s="75">
        <f>7*C16</f>
        <v>8.96</v>
      </c>
      <c r="D27" s="74">
        <v>20</v>
      </c>
      <c r="E27" s="104">
        <v>10</v>
      </c>
    </row>
    <row r="28" spans="1:5" ht="12.75">
      <c r="A28" s="24" t="s">
        <v>6</v>
      </c>
      <c r="B28" s="104">
        <f>25*C16</f>
        <v>32</v>
      </c>
      <c r="C28" s="75">
        <f>7*C16</f>
        <v>8.96</v>
      </c>
      <c r="D28" s="74">
        <v>30</v>
      </c>
      <c r="E28" s="104">
        <v>20</v>
      </c>
    </row>
    <row r="29" spans="1:5" ht="12.75">
      <c r="A29" s="24" t="s">
        <v>175</v>
      </c>
      <c r="B29" s="98">
        <v>8</v>
      </c>
      <c r="C29" s="98">
        <v>8</v>
      </c>
      <c r="D29" s="74">
        <v>0</v>
      </c>
      <c r="E29" s="104">
        <v>0</v>
      </c>
    </row>
    <row r="30" spans="1:5" ht="12.75">
      <c r="A30" s="28" t="s">
        <v>7</v>
      </c>
      <c r="B30" s="61">
        <f>SUM(B25:B29)</f>
        <v>185.44</v>
      </c>
      <c r="C30" s="61">
        <f>SUM(C25:C29)</f>
        <v>98.88000000000002</v>
      </c>
      <c r="D30" s="61">
        <f>D25+D26+D27+D28+D29</f>
        <v>205</v>
      </c>
      <c r="E30" s="61">
        <f>E25+E26+E27+E28+E29</f>
        <v>100</v>
      </c>
    </row>
    <row r="31" spans="1:5" ht="12.75">
      <c r="A31" s="28" t="s">
        <v>174</v>
      </c>
      <c r="B31" s="61">
        <f>B30*4</f>
        <v>741.76</v>
      </c>
      <c r="C31" s="61">
        <f>C30*4</f>
        <v>395.5200000000001</v>
      </c>
      <c r="D31" s="61">
        <f>D30*4</f>
        <v>820</v>
      </c>
      <c r="E31" s="61">
        <f>E30*4</f>
        <v>400</v>
      </c>
    </row>
    <row r="32" spans="1:5" ht="13.5" thickBot="1">
      <c r="A32" s="87"/>
      <c r="B32" s="129"/>
      <c r="C32" s="130"/>
      <c r="D32" s="129"/>
      <c r="E32" s="130"/>
    </row>
    <row r="33" spans="1:5" ht="12.75">
      <c r="A33" s="23" t="s">
        <v>11</v>
      </c>
      <c r="B33" s="127"/>
      <c r="C33" s="128"/>
      <c r="D33" s="150"/>
      <c r="E33" s="151"/>
    </row>
    <row r="34" spans="1:5" ht="12.75">
      <c r="A34" s="34" t="s">
        <v>176</v>
      </c>
      <c r="B34" s="127" t="s">
        <v>293</v>
      </c>
      <c r="C34" s="128"/>
      <c r="D34" s="127" t="s">
        <v>275</v>
      </c>
      <c r="E34" s="128"/>
    </row>
    <row r="35" spans="1:5" ht="12.75">
      <c r="A35" s="34" t="s">
        <v>154</v>
      </c>
      <c r="B35" s="127" t="s">
        <v>254</v>
      </c>
      <c r="C35" s="128"/>
      <c r="D35" s="127" t="s">
        <v>276</v>
      </c>
      <c r="E35" s="128"/>
    </row>
    <row r="36" spans="1:5" ht="12.75">
      <c r="A36" s="34" t="s">
        <v>155</v>
      </c>
      <c r="B36" s="127" t="s">
        <v>254</v>
      </c>
      <c r="C36" s="128"/>
      <c r="D36" s="127" t="s">
        <v>277</v>
      </c>
      <c r="E36" s="128"/>
    </row>
    <row r="37" spans="1:5" ht="12.75">
      <c r="A37" s="37" t="s">
        <v>177</v>
      </c>
      <c r="B37" s="127"/>
      <c r="C37" s="128"/>
      <c r="D37" s="127" t="s">
        <v>278</v>
      </c>
      <c r="E37" s="128"/>
    </row>
    <row r="38" spans="1:5" ht="12.75">
      <c r="A38" s="25"/>
      <c r="B38" s="126"/>
      <c r="C38" s="137"/>
      <c r="D38" s="126"/>
      <c r="E38" s="137"/>
    </row>
    <row r="39" spans="1:5" ht="12.75">
      <c r="A39" s="23" t="s">
        <v>214</v>
      </c>
      <c r="B39" s="108"/>
      <c r="C39" s="109"/>
      <c r="D39" s="108"/>
      <c r="E39" s="109"/>
    </row>
    <row r="40" spans="1:7" ht="12.75">
      <c r="A40" s="23" t="s">
        <v>230</v>
      </c>
      <c r="B40" s="52"/>
      <c r="C40" s="41"/>
      <c r="D40" s="94"/>
      <c r="E40" s="94"/>
      <c r="F40" s="81" t="s">
        <v>242</v>
      </c>
      <c r="G40" s="82"/>
    </row>
    <row r="41" spans="1:6" ht="12.75">
      <c r="A41" s="24" t="s">
        <v>9</v>
      </c>
      <c r="B41" s="110">
        <f>29156*C16</f>
        <v>37319.68</v>
      </c>
      <c r="C41" s="111"/>
      <c r="D41" s="110">
        <v>18500</v>
      </c>
      <c r="E41" s="111"/>
      <c r="F41" s="80">
        <v>0</v>
      </c>
    </row>
    <row r="42" spans="1:7" ht="12.75">
      <c r="A42" s="24" t="s">
        <v>10</v>
      </c>
      <c r="B42" s="110">
        <f>14318*C16</f>
        <v>18327.04</v>
      </c>
      <c r="C42" s="111"/>
      <c r="D42" s="110">
        <v>15000</v>
      </c>
      <c r="E42" s="111"/>
      <c r="F42" s="80">
        <v>12000</v>
      </c>
      <c r="G42" s="62" t="s">
        <v>244</v>
      </c>
    </row>
    <row r="43" spans="1:6" ht="12.75">
      <c r="A43" s="24" t="s">
        <v>231</v>
      </c>
      <c r="B43" s="113">
        <v>250</v>
      </c>
      <c r="C43" s="114"/>
      <c r="D43" s="113">
        <v>2500</v>
      </c>
      <c r="E43" s="114"/>
      <c r="F43" s="80">
        <v>250</v>
      </c>
    </row>
    <row r="44" spans="1:6" ht="12.75">
      <c r="A44" s="24" t="s">
        <v>161</v>
      </c>
      <c r="B44" s="110">
        <f>SUM(B41:B43)</f>
        <v>55896.72</v>
      </c>
      <c r="C44" s="111"/>
      <c r="D44" s="110">
        <f>SUM(D41:D43)</f>
        <v>36000</v>
      </c>
      <c r="E44" s="111"/>
      <c r="F44" s="83">
        <f>SUM(F41:F43)</f>
        <v>12250</v>
      </c>
    </row>
    <row r="45" spans="1:5" ht="12.75">
      <c r="A45" s="78" t="s">
        <v>232</v>
      </c>
      <c r="B45" s="110"/>
      <c r="C45" s="111"/>
      <c r="D45" s="110"/>
      <c r="E45" s="156"/>
    </row>
    <row r="46" spans="1:6" ht="12.75">
      <c r="A46" s="34" t="s">
        <v>233</v>
      </c>
      <c r="B46" s="133">
        <v>7000</v>
      </c>
      <c r="C46" s="134"/>
      <c r="D46" s="133">
        <v>7000</v>
      </c>
      <c r="E46" s="134"/>
      <c r="F46" s="79" t="s">
        <v>241</v>
      </c>
    </row>
    <row r="47" spans="1:6" ht="12.75">
      <c r="A47" s="34" t="s">
        <v>234</v>
      </c>
      <c r="B47" s="135"/>
      <c r="C47" s="136"/>
      <c r="D47" s="135"/>
      <c r="E47" s="136"/>
      <c r="F47" s="85">
        <f>B46</f>
        <v>7000</v>
      </c>
    </row>
    <row r="48" spans="1:6" ht="12.75">
      <c r="A48" s="34" t="s">
        <v>235</v>
      </c>
      <c r="B48" s="146">
        <v>100</v>
      </c>
      <c r="C48" s="147"/>
      <c r="D48" s="146">
        <v>100</v>
      </c>
      <c r="E48" s="147"/>
      <c r="F48" s="80">
        <v>100</v>
      </c>
    </row>
    <row r="49" spans="1:6" ht="12.75">
      <c r="A49" s="34" t="s">
        <v>236</v>
      </c>
      <c r="B49" s="110"/>
      <c r="C49" s="111"/>
      <c r="D49" s="110">
        <v>0</v>
      </c>
      <c r="E49" s="111"/>
      <c r="F49" s="80">
        <v>2300</v>
      </c>
    </row>
    <row r="50" spans="1:6" ht="12.75">
      <c r="A50" s="34" t="s">
        <v>237</v>
      </c>
      <c r="B50" s="110">
        <v>0</v>
      </c>
      <c r="C50" s="111"/>
      <c r="D50" s="110">
        <v>0</v>
      </c>
      <c r="E50" s="111"/>
      <c r="F50" s="80">
        <v>5500</v>
      </c>
    </row>
    <row r="51" spans="1:6" ht="12.75">
      <c r="A51" s="34" t="s">
        <v>238</v>
      </c>
      <c r="B51" s="110">
        <v>0</v>
      </c>
      <c r="C51" s="111"/>
      <c r="D51" s="110">
        <v>30000</v>
      </c>
      <c r="E51" s="111"/>
      <c r="F51" s="80">
        <v>25000</v>
      </c>
    </row>
    <row r="52" spans="1:6" ht="12.75">
      <c r="A52" s="34" t="s">
        <v>239</v>
      </c>
      <c r="B52" s="110">
        <f>B80*29.7*C16</f>
        <v>15206.4</v>
      </c>
      <c r="C52" s="111"/>
      <c r="D52" s="110">
        <v>20000</v>
      </c>
      <c r="E52" s="111"/>
      <c r="F52" s="80">
        <v>20000</v>
      </c>
    </row>
    <row r="53" spans="1:6" ht="12.75">
      <c r="A53" s="34" t="s">
        <v>240</v>
      </c>
      <c r="B53" s="110">
        <f>SUM(B46:C52)</f>
        <v>22306.4</v>
      </c>
      <c r="C53" s="111"/>
      <c r="D53" s="110">
        <f>SUM(D46:E52)</f>
        <v>57100</v>
      </c>
      <c r="E53" s="111"/>
      <c r="F53" s="83">
        <f>SUM(F47:F52)</f>
        <v>59900</v>
      </c>
    </row>
    <row r="54" spans="1:6" ht="12.75">
      <c r="A54" s="24" t="s">
        <v>215</v>
      </c>
      <c r="B54" s="110">
        <f>B44+B53</f>
        <v>78203.12</v>
      </c>
      <c r="C54" s="111"/>
      <c r="D54" s="110">
        <f>D44+D53</f>
        <v>93100</v>
      </c>
      <c r="E54" s="111"/>
      <c r="F54" s="83">
        <f>F44+F53</f>
        <v>72150</v>
      </c>
    </row>
    <row r="55" spans="1:7" ht="12.75">
      <c r="A55" s="28" t="s">
        <v>216</v>
      </c>
      <c r="B55" s="110">
        <f>(B54)/B80</f>
        <v>195.50779999999997</v>
      </c>
      <c r="C55" s="111"/>
      <c r="D55" s="110">
        <f>(D54)/D80</f>
        <v>232.75</v>
      </c>
      <c r="E55" s="111"/>
      <c r="F55" s="73">
        <f>(F54)/B80</f>
        <v>180.375</v>
      </c>
      <c r="G55" s="86"/>
    </row>
    <row r="56" spans="1:5" ht="13.5" thickBot="1">
      <c r="A56" s="90"/>
      <c r="B56" s="138"/>
      <c r="C56" s="139"/>
      <c r="D56" s="138"/>
      <c r="E56" s="139"/>
    </row>
    <row r="57" spans="1:5" ht="12.75">
      <c r="A57" s="23" t="s">
        <v>12</v>
      </c>
      <c r="B57" s="127"/>
      <c r="C57" s="128"/>
      <c r="D57" s="127"/>
      <c r="E57" s="128"/>
    </row>
    <row r="58" spans="1:5" ht="12.75">
      <c r="A58" s="34" t="s">
        <v>178</v>
      </c>
      <c r="B58" s="127" t="s">
        <v>255</v>
      </c>
      <c r="C58" s="128"/>
      <c r="D58" s="127">
        <v>400</v>
      </c>
      <c r="E58" s="128"/>
    </row>
    <row r="59" spans="1:5" ht="12.75">
      <c r="A59" s="34" t="s">
        <v>179</v>
      </c>
      <c r="B59" s="127">
        <v>625</v>
      </c>
      <c r="C59" s="128"/>
      <c r="D59" s="127">
        <v>550</v>
      </c>
      <c r="E59" s="128"/>
    </row>
    <row r="60" spans="1:5" ht="12.75">
      <c r="A60" s="34" t="s">
        <v>156</v>
      </c>
      <c r="B60" s="127" t="s">
        <v>256</v>
      </c>
      <c r="C60" s="128"/>
      <c r="D60" s="127" t="s">
        <v>279</v>
      </c>
      <c r="E60" s="128"/>
    </row>
    <row r="61" spans="1:5" ht="12.75">
      <c r="A61" s="34" t="s">
        <v>157</v>
      </c>
      <c r="B61" s="127" t="s">
        <v>255</v>
      </c>
      <c r="C61" s="128"/>
      <c r="D61" s="127" t="s">
        <v>280</v>
      </c>
      <c r="E61" s="128"/>
    </row>
    <row r="62" spans="1:5" ht="12.75">
      <c r="A62" s="26"/>
      <c r="B62" s="127"/>
      <c r="C62" s="128"/>
      <c r="D62" s="127"/>
      <c r="E62" s="128"/>
    </row>
    <row r="63" spans="1:5" ht="12.75">
      <c r="A63" s="25"/>
      <c r="B63" s="126"/>
      <c r="C63" s="107"/>
      <c r="D63" s="126"/>
      <c r="E63" s="107"/>
    </row>
    <row r="64" spans="1:5" ht="12.75" customHeight="1">
      <c r="A64" s="23" t="s">
        <v>13</v>
      </c>
      <c r="B64" s="142" t="s">
        <v>257</v>
      </c>
      <c r="C64" s="143"/>
      <c r="D64" s="142" t="s">
        <v>281</v>
      </c>
      <c r="E64" s="143"/>
    </row>
    <row r="65" spans="1:5" ht="12.75">
      <c r="A65" s="25"/>
      <c r="B65" s="126"/>
      <c r="C65" s="107"/>
      <c r="D65" s="126"/>
      <c r="E65" s="107"/>
    </row>
    <row r="66" spans="1:5" ht="12.75">
      <c r="A66" s="36" t="s">
        <v>14</v>
      </c>
      <c r="B66" s="144"/>
      <c r="C66" s="145"/>
      <c r="D66" s="144"/>
      <c r="E66" s="145"/>
    </row>
    <row r="67" spans="1:5" ht="12.75">
      <c r="A67" s="37" t="s">
        <v>158</v>
      </c>
      <c r="B67" s="127" t="s">
        <v>258</v>
      </c>
      <c r="C67" s="128"/>
      <c r="D67" s="154" t="s">
        <v>282</v>
      </c>
      <c r="E67" s="155"/>
    </row>
    <row r="68" spans="1:5" ht="12.75">
      <c r="A68" s="37" t="s">
        <v>180</v>
      </c>
      <c r="B68" s="127" t="s">
        <v>259</v>
      </c>
      <c r="C68" s="128"/>
      <c r="D68" s="154" t="s">
        <v>283</v>
      </c>
      <c r="E68" s="155"/>
    </row>
    <row r="69" spans="1:5" ht="12.75">
      <c r="A69" s="37" t="s">
        <v>181</v>
      </c>
      <c r="B69" s="127" t="s">
        <v>207</v>
      </c>
      <c r="C69" s="128"/>
      <c r="D69" s="154" t="s">
        <v>207</v>
      </c>
      <c r="E69" s="155"/>
    </row>
    <row r="70" spans="1:5" ht="12.75">
      <c r="A70" s="37" t="s">
        <v>183</v>
      </c>
      <c r="B70" s="127">
        <v>20</v>
      </c>
      <c r="C70" s="128"/>
      <c r="D70" s="148" t="s">
        <v>284</v>
      </c>
      <c r="E70" s="149"/>
    </row>
    <row r="71" spans="1:5" ht="13.5" thickBot="1">
      <c r="A71" s="106" t="s">
        <v>159</v>
      </c>
      <c r="B71" s="138"/>
      <c r="C71" s="139"/>
      <c r="D71" s="152"/>
      <c r="E71" s="153"/>
    </row>
    <row r="72" spans="1:5" ht="12.75">
      <c r="A72" s="105"/>
      <c r="B72" s="127"/>
      <c r="C72" s="128"/>
      <c r="D72" s="94"/>
      <c r="E72" s="94"/>
    </row>
    <row r="73" spans="1:5" ht="12.75">
      <c r="A73" s="38" t="s">
        <v>162</v>
      </c>
      <c r="B73" s="148"/>
      <c r="C73" s="149"/>
      <c r="D73" s="95"/>
      <c r="E73" s="95"/>
    </row>
    <row r="74" spans="1:5" ht="12.75">
      <c r="A74" s="28" t="s">
        <v>215</v>
      </c>
      <c r="B74" s="110">
        <f>B54</f>
        <v>78203.12</v>
      </c>
      <c r="C74" s="128"/>
      <c r="D74" s="110">
        <f>D54</f>
        <v>93100</v>
      </c>
      <c r="E74" s="128"/>
    </row>
    <row r="75" spans="1:6" ht="12.75">
      <c r="A75" s="39" t="s">
        <v>163</v>
      </c>
      <c r="B75" s="140">
        <v>134000</v>
      </c>
      <c r="C75" s="141"/>
      <c r="D75" s="140">
        <v>134000</v>
      </c>
      <c r="E75" s="141"/>
      <c r="F75" s="79" t="s">
        <v>241</v>
      </c>
    </row>
    <row r="76" spans="1:6" ht="12.75">
      <c r="A76" s="39" t="s">
        <v>213</v>
      </c>
      <c r="B76" s="133">
        <v>25000</v>
      </c>
      <c r="C76" s="134"/>
      <c r="D76" s="133">
        <v>25000</v>
      </c>
      <c r="E76" s="134"/>
      <c r="F76" s="79" t="s">
        <v>241</v>
      </c>
    </row>
    <row r="77" spans="1:6" ht="12.75">
      <c r="A77" s="39" t="s">
        <v>211</v>
      </c>
      <c r="B77" s="133">
        <v>30000</v>
      </c>
      <c r="C77" s="134"/>
      <c r="D77" s="133">
        <v>30000</v>
      </c>
      <c r="E77" s="134"/>
      <c r="F77" s="79" t="s">
        <v>241</v>
      </c>
    </row>
    <row r="78" spans="1:5" ht="12.75">
      <c r="A78" s="39" t="s">
        <v>217</v>
      </c>
      <c r="B78" s="110">
        <f>B74+B75+B76-B77</f>
        <v>207203.12</v>
      </c>
      <c r="C78" s="128"/>
      <c r="D78" s="110">
        <f>D74+D75+D76-D77</f>
        <v>222100</v>
      </c>
      <c r="E78" s="128"/>
    </row>
    <row r="79" spans="1:5" ht="12.75">
      <c r="A79" s="39"/>
      <c r="B79" s="110"/>
      <c r="C79" s="111"/>
      <c r="D79" s="110"/>
      <c r="E79" s="111"/>
    </row>
    <row r="80" spans="1:6" ht="12.75">
      <c r="A80" s="78" t="s">
        <v>245</v>
      </c>
      <c r="B80" s="131">
        <v>400</v>
      </c>
      <c r="C80" s="132"/>
      <c r="D80" s="131">
        <v>400</v>
      </c>
      <c r="E80" s="132"/>
      <c r="F80" s="79" t="s">
        <v>241</v>
      </c>
    </row>
    <row r="81" spans="1:5" ht="12.75">
      <c r="A81" s="39"/>
      <c r="B81" s="88"/>
      <c r="C81" s="89"/>
      <c r="D81" s="96"/>
      <c r="E81" s="96"/>
    </row>
    <row r="82" spans="1:6" ht="12.75">
      <c r="A82" s="39" t="s">
        <v>218</v>
      </c>
      <c r="B82" s="46" t="s">
        <v>170</v>
      </c>
      <c r="C82" s="41" t="s">
        <v>182</v>
      </c>
      <c r="D82" s="46" t="s">
        <v>170</v>
      </c>
      <c r="E82" s="41" t="s">
        <v>182</v>
      </c>
      <c r="F82" s="79" t="s">
        <v>243</v>
      </c>
    </row>
    <row r="83" spans="1:8" ht="12.75">
      <c r="A83" s="39" t="s">
        <v>220</v>
      </c>
      <c r="B83" s="46">
        <f>B80*$F$83</f>
        <v>260</v>
      </c>
      <c r="C83" s="41">
        <f>B80*($F$84)</f>
        <v>80</v>
      </c>
      <c r="D83" s="46">
        <f>D80*$F$83</f>
        <v>260</v>
      </c>
      <c r="E83" s="41">
        <f>D80*($F$84)</f>
        <v>80</v>
      </c>
      <c r="F83" s="79">
        <v>0.65</v>
      </c>
      <c r="G83" s="79" t="s">
        <v>222</v>
      </c>
      <c r="H83" s="62"/>
    </row>
    <row r="84" spans="1:8" ht="12.75">
      <c r="A84" s="39" t="s">
        <v>164</v>
      </c>
      <c r="B84" s="61">
        <f>B78/(B83+C83*$F$85)</f>
        <v>690.6770666666666</v>
      </c>
      <c r="C84" s="51">
        <f>B84*$F85</f>
        <v>345.3385333333333</v>
      </c>
      <c r="D84" s="61">
        <f>D78/(D83+E83*$F$85)</f>
        <v>740.3333333333334</v>
      </c>
      <c r="E84" s="51">
        <f>D84*$F85</f>
        <v>370.1666666666667</v>
      </c>
      <c r="F84" s="79">
        <v>0.2</v>
      </c>
      <c r="G84" s="79" t="s">
        <v>229</v>
      </c>
      <c r="H84" s="62"/>
    </row>
    <row r="85" spans="1:7" ht="12.75">
      <c r="A85" s="37"/>
      <c r="B85" s="27"/>
      <c r="C85" s="42"/>
      <c r="D85" s="27"/>
      <c r="E85" s="42"/>
      <c r="F85" s="84">
        <v>0.5</v>
      </c>
      <c r="G85" s="79" t="s">
        <v>221</v>
      </c>
    </row>
    <row r="86" spans="1:5" ht="12.75">
      <c r="A86" s="28" t="s">
        <v>8</v>
      </c>
      <c r="B86" s="61">
        <f>B31</f>
        <v>741.76</v>
      </c>
      <c r="C86" s="51">
        <f>C31</f>
        <v>395.5200000000001</v>
      </c>
      <c r="D86" s="61">
        <f>D31</f>
        <v>820</v>
      </c>
      <c r="E86" s="51">
        <f>E31</f>
        <v>400</v>
      </c>
    </row>
    <row r="87" spans="1:6" ht="12.75">
      <c r="A87" s="35" t="s">
        <v>212</v>
      </c>
      <c r="B87" s="27"/>
      <c r="C87" s="42"/>
      <c r="D87" s="27"/>
      <c r="E87" s="42"/>
      <c r="F87" s="112" t="s">
        <v>294</v>
      </c>
    </row>
    <row r="88" spans="1:6" s="7" customFormat="1" ht="12.75">
      <c r="A88" s="47" t="s">
        <v>219</v>
      </c>
      <c r="B88" s="59">
        <f>B86+B84</f>
        <v>1432.4370666666666</v>
      </c>
      <c r="C88" s="60">
        <f>C86+C84</f>
        <v>740.8585333333334</v>
      </c>
      <c r="D88" s="59">
        <f>D86+D84</f>
        <v>1560.3333333333335</v>
      </c>
      <c r="E88" s="60">
        <f>E86+E84</f>
        <v>770.1666666666667</v>
      </c>
      <c r="F88" s="112" t="s">
        <v>295</v>
      </c>
    </row>
    <row r="89" spans="2:6" ht="12.75">
      <c r="B89" s="57"/>
      <c r="C89" s="56"/>
      <c r="D89" s="97"/>
      <c r="E89" s="97"/>
      <c r="F89" s="112" t="s">
        <v>296</v>
      </c>
    </row>
    <row r="90" spans="1:5" ht="12.75">
      <c r="A90" s="53" t="s">
        <v>208</v>
      </c>
      <c r="B90" s="58"/>
      <c r="C90" s="35"/>
      <c r="D90" s="97"/>
      <c r="E90" s="97"/>
    </row>
    <row r="91" spans="1:5" ht="12.75">
      <c r="A91" s="54" t="s">
        <v>1</v>
      </c>
      <c r="B91" s="99">
        <f>B13+B$88</f>
        <v>2682.4370666666664</v>
      </c>
      <c r="C91" s="100">
        <f>B13+C$88</f>
        <v>1990.8585333333335</v>
      </c>
      <c r="D91" s="99">
        <f>D13+D$88</f>
        <v>2910.3333333333335</v>
      </c>
      <c r="E91" s="100">
        <f>D13+E$88</f>
        <v>2120.166666666667</v>
      </c>
    </row>
    <row r="92" spans="1:5" ht="12.75">
      <c r="A92" s="54" t="s">
        <v>209</v>
      </c>
      <c r="B92" s="99">
        <f>B14+B$88</f>
        <v>1682.4370666666666</v>
      </c>
      <c r="C92" s="100">
        <f>B14+C$88</f>
        <v>990.8585333333334</v>
      </c>
      <c r="D92" s="99">
        <f>D14+D$88</f>
        <v>2010.3333333333335</v>
      </c>
      <c r="E92" s="100">
        <f>D14+E$88</f>
        <v>1220.1666666666667</v>
      </c>
    </row>
    <row r="93" spans="1:5" ht="12.75">
      <c r="A93" s="55" t="s">
        <v>210</v>
      </c>
      <c r="B93" s="101">
        <f>B15+B$88</f>
        <v>3582.4370666666664</v>
      </c>
      <c r="C93" s="102">
        <f>B15+C$88</f>
        <v>2890.8585333333335</v>
      </c>
      <c r="D93" s="101">
        <f>D15+D$88</f>
        <v>3710.3333333333335</v>
      </c>
      <c r="E93" s="102">
        <f>D15+E$88</f>
        <v>2920.166666666667</v>
      </c>
    </row>
  </sheetData>
  <mergeCells count="118">
    <mergeCell ref="D80:E80"/>
    <mergeCell ref="D45:E45"/>
    <mergeCell ref="D39:E39"/>
    <mergeCell ref="B4:C4"/>
    <mergeCell ref="D4:E4"/>
    <mergeCell ref="D76:E76"/>
    <mergeCell ref="D77:E77"/>
    <mergeCell ref="D78:E78"/>
    <mergeCell ref="D79:E79"/>
    <mergeCell ref="D69:E69"/>
    <mergeCell ref="D70:E71"/>
    <mergeCell ref="D74:E74"/>
    <mergeCell ref="D75:E75"/>
    <mergeCell ref="D65:E65"/>
    <mergeCell ref="D66:E66"/>
    <mergeCell ref="D67:E67"/>
    <mergeCell ref="D68:E68"/>
    <mergeCell ref="D61:E61"/>
    <mergeCell ref="D62:E62"/>
    <mergeCell ref="D63:E63"/>
    <mergeCell ref="D64:E64"/>
    <mergeCell ref="D57:E57"/>
    <mergeCell ref="D58:E58"/>
    <mergeCell ref="D59:E59"/>
    <mergeCell ref="D60:E60"/>
    <mergeCell ref="D53:E53"/>
    <mergeCell ref="D54:E54"/>
    <mergeCell ref="D55:E55"/>
    <mergeCell ref="D56:E56"/>
    <mergeCell ref="D49:E49"/>
    <mergeCell ref="D50:E50"/>
    <mergeCell ref="D51:E51"/>
    <mergeCell ref="D52:E52"/>
    <mergeCell ref="D44:E44"/>
    <mergeCell ref="D46:E46"/>
    <mergeCell ref="D47:E47"/>
    <mergeCell ref="D48:E48"/>
    <mergeCell ref="D38:E38"/>
    <mergeCell ref="D41:E41"/>
    <mergeCell ref="D42:E42"/>
    <mergeCell ref="D43:E43"/>
    <mergeCell ref="D35:E35"/>
    <mergeCell ref="D36:E36"/>
    <mergeCell ref="D37:E37"/>
    <mergeCell ref="D33:E33"/>
    <mergeCell ref="D14:E14"/>
    <mergeCell ref="D15:E15"/>
    <mergeCell ref="D32:E32"/>
    <mergeCell ref="D34:E34"/>
    <mergeCell ref="D10:E10"/>
    <mergeCell ref="D11:E11"/>
    <mergeCell ref="D12:E12"/>
    <mergeCell ref="D13:E13"/>
    <mergeCell ref="D3:E3"/>
    <mergeCell ref="D7:E7"/>
    <mergeCell ref="D8:E8"/>
    <mergeCell ref="D9:E9"/>
    <mergeCell ref="D5:E5"/>
    <mergeCell ref="B79:C79"/>
    <mergeCell ref="B48:C48"/>
    <mergeCell ref="B49:C49"/>
    <mergeCell ref="B50:C50"/>
    <mergeCell ref="B51:C51"/>
    <mergeCell ref="B77:C77"/>
    <mergeCell ref="B78:C78"/>
    <mergeCell ref="B73:C73"/>
    <mergeCell ref="B72:C72"/>
    <mergeCell ref="B74:C74"/>
    <mergeCell ref="B75:C75"/>
    <mergeCell ref="B76:C76"/>
    <mergeCell ref="B63:C63"/>
    <mergeCell ref="B64:C64"/>
    <mergeCell ref="B65:C65"/>
    <mergeCell ref="B66:C66"/>
    <mergeCell ref="B67:C67"/>
    <mergeCell ref="B70:C71"/>
    <mergeCell ref="B58:C58"/>
    <mergeCell ref="B62:C62"/>
    <mergeCell ref="B59:C59"/>
    <mergeCell ref="B60:C60"/>
    <mergeCell ref="B61:C61"/>
    <mergeCell ref="B57:C57"/>
    <mergeCell ref="B34:C34"/>
    <mergeCell ref="B35:C35"/>
    <mergeCell ref="B43:C43"/>
    <mergeCell ref="B44:C44"/>
    <mergeCell ref="B36:C36"/>
    <mergeCell ref="B38:C38"/>
    <mergeCell ref="B56:C56"/>
    <mergeCell ref="B80:C80"/>
    <mergeCell ref="B55:C55"/>
    <mergeCell ref="B45:C45"/>
    <mergeCell ref="B54:C54"/>
    <mergeCell ref="B46:C46"/>
    <mergeCell ref="B47:C47"/>
    <mergeCell ref="B52:C52"/>
    <mergeCell ref="B53:C53"/>
    <mergeCell ref="B68:C68"/>
    <mergeCell ref="B69:C69"/>
    <mergeCell ref="B22:C22"/>
    <mergeCell ref="B39:C39"/>
    <mergeCell ref="B41:C41"/>
    <mergeCell ref="B42:C42"/>
    <mergeCell ref="B33:C33"/>
    <mergeCell ref="B37:C37"/>
    <mergeCell ref="B32:C32"/>
    <mergeCell ref="B3:C3"/>
    <mergeCell ref="B6:C6"/>
    <mergeCell ref="B7:C7"/>
    <mergeCell ref="B8:C8"/>
    <mergeCell ref="B5:C5"/>
    <mergeCell ref="B13:C13"/>
    <mergeCell ref="B14:C14"/>
    <mergeCell ref="B15:C15"/>
    <mergeCell ref="B9:C9"/>
    <mergeCell ref="B10:C10"/>
    <mergeCell ref="B11:C11"/>
    <mergeCell ref="B12:C12"/>
  </mergeCells>
  <printOptions gridLines="1"/>
  <pageMargins left="0.41" right="0.52" top="0.52" bottom="0.52" header="0.5" footer="0.5"/>
  <pageSetup horizontalDpi="300" verticalDpi="300" orientation="landscape" r:id="rId3"/>
  <rowBreaks count="2" manualBreakCount="2">
    <brk id="38" max="255" man="1"/>
    <brk id="7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C1" sqref="C1"/>
    </sheetView>
  </sheetViews>
  <sheetFormatPr defaultColWidth="9.140625" defaultRowHeight="12.75"/>
  <cols>
    <col min="1" max="1" width="7.7109375" style="0" customWidth="1"/>
    <col min="2" max="2" width="15.00390625" style="0" customWidth="1"/>
    <col min="3" max="3" width="63.7109375" style="0" customWidth="1"/>
    <col min="4" max="4" width="1.421875" style="0" customWidth="1"/>
    <col min="5" max="5" width="8.7109375" style="0" customWidth="1"/>
  </cols>
  <sheetData>
    <row r="1" spans="1:5" s="7" customFormat="1" ht="12.75">
      <c r="A1" s="13" t="s">
        <v>132</v>
      </c>
      <c r="B1" s="18"/>
      <c r="C1" s="13" t="s">
        <v>133</v>
      </c>
      <c r="D1" s="157" t="s">
        <v>65</v>
      </c>
      <c r="E1" s="158"/>
    </row>
    <row r="2" spans="1:5" s="1" customFormat="1" ht="12.75">
      <c r="A2" s="1" t="s">
        <v>15</v>
      </c>
      <c r="C2" s="1" t="s">
        <v>56</v>
      </c>
      <c r="E2" s="3"/>
    </row>
    <row r="4" spans="1:3" s="1" customFormat="1" ht="12.75">
      <c r="A4" s="1" t="s">
        <v>16</v>
      </c>
      <c r="C4" s="1" t="s">
        <v>66</v>
      </c>
    </row>
    <row r="5" spans="1:3" s="1" customFormat="1" ht="12.75">
      <c r="A5" s="1" t="s">
        <v>16</v>
      </c>
      <c r="C5" s="1" t="s">
        <v>17</v>
      </c>
    </row>
    <row r="6" spans="1:3" s="1" customFormat="1" ht="12.75">
      <c r="A6" s="1" t="s">
        <v>16</v>
      </c>
      <c r="C6" s="1" t="s">
        <v>18</v>
      </c>
    </row>
    <row r="7" spans="1:3" s="1" customFormat="1" ht="12.75">
      <c r="A7" s="1" t="s">
        <v>16</v>
      </c>
      <c r="C7" s="1" t="s">
        <v>19</v>
      </c>
    </row>
    <row r="8" spans="1:3" s="1" customFormat="1" ht="12.75">
      <c r="A8" s="1" t="s">
        <v>16</v>
      </c>
      <c r="C8" s="1" t="s">
        <v>58</v>
      </c>
    </row>
    <row r="9" spans="1:3" s="1" customFormat="1" ht="12.75">
      <c r="A9" s="1" t="s">
        <v>16</v>
      </c>
      <c r="C9" s="1" t="s">
        <v>54</v>
      </c>
    </row>
    <row r="10" spans="1:5" s="2" customFormat="1" ht="12.75">
      <c r="A10" s="2" t="s">
        <v>16</v>
      </c>
      <c r="C10" s="2" t="s">
        <v>21</v>
      </c>
      <c r="E10" s="4"/>
    </row>
    <row r="11" spans="1:3" s="2" customFormat="1" ht="12.75">
      <c r="A11" s="2" t="s">
        <v>16</v>
      </c>
      <c r="C11" s="2" t="s">
        <v>67</v>
      </c>
    </row>
    <row r="12" spans="1:5" s="2" customFormat="1" ht="12.75">
      <c r="A12" s="2" t="s">
        <v>16</v>
      </c>
      <c r="C12" s="2" t="s">
        <v>84</v>
      </c>
      <c r="E12" s="5"/>
    </row>
    <row r="13" spans="1:5" s="2" customFormat="1" ht="12.75">
      <c r="A13" s="2" t="s">
        <v>16</v>
      </c>
      <c r="C13" s="2" t="s">
        <v>63</v>
      </c>
      <c r="E13" s="4"/>
    </row>
    <row r="14" spans="1:5" s="2" customFormat="1" ht="12.75">
      <c r="A14" s="2" t="s">
        <v>16</v>
      </c>
      <c r="C14" s="2" t="s">
        <v>64</v>
      </c>
      <c r="E14" s="4"/>
    </row>
    <row r="15" spans="1:3" ht="12.75">
      <c r="A15" t="s">
        <v>16</v>
      </c>
      <c r="C15" t="s">
        <v>82</v>
      </c>
    </row>
    <row r="16" spans="1:3" ht="12.75">
      <c r="A16" t="s">
        <v>16</v>
      </c>
      <c r="C16" t="s">
        <v>40</v>
      </c>
    </row>
    <row r="17" spans="1:3" ht="12.75">
      <c r="A17" t="s">
        <v>16</v>
      </c>
      <c r="C17" t="s">
        <v>49</v>
      </c>
    </row>
    <row r="18" spans="1:3" ht="12.75">
      <c r="A18" t="s">
        <v>16</v>
      </c>
      <c r="C18" t="s">
        <v>48</v>
      </c>
    </row>
    <row r="19" spans="1:3" ht="12.75">
      <c r="A19" t="s">
        <v>16</v>
      </c>
      <c r="C19" t="s">
        <v>52</v>
      </c>
    </row>
    <row r="21" spans="1:3" s="1" customFormat="1" ht="12.75">
      <c r="A21" s="1" t="s">
        <v>27</v>
      </c>
      <c r="C21" s="1" t="s">
        <v>53</v>
      </c>
    </row>
    <row r="22" spans="1:3" s="1" customFormat="1" ht="12.75">
      <c r="A22" s="1" t="s">
        <v>27</v>
      </c>
      <c r="C22" s="1" t="s">
        <v>57</v>
      </c>
    </row>
    <row r="23" spans="1:3" ht="12.75">
      <c r="A23" t="s">
        <v>27</v>
      </c>
      <c r="C23" t="s">
        <v>55</v>
      </c>
    </row>
    <row r="24" spans="1:3" ht="12.75">
      <c r="A24" t="s">
        <v>27</v>
      </c>
      <c r="C24" t="s">
        <v>83</v>
      </c>
    </row>
    <row r="25" spans="1:3" ht="12.75">
      <c r="A25" t="s">
        <v>27</v>
      </c>
      <c r="B25" s="1"/>
      <c r="C25" t="s">
        <v>28</v>
      </c>
    </row>
    <row r="27" spans="1:3" s="1" customFormat="1" ht="12.75">
      <c r="A27" s="1" t="s">
        <v>61</v>
      </c>
      <c r="C27" s="1" t="s">
        <v>43</v>
      </c>
    </row>
    <row r="28" spans="1:3" s="1" customFormat="1" ht="12.75">
      <c r="A28" s="1" t="s">
        <v>61</v>
      </c>
      <c r="C28" s="1" t="s">
        <v>20</v>
      </c>
    </row>
    <row r="29" spans="1:5" s="1" customFormat="1" ht="12.75">
      <c r="A29" s="1" t="s">
        <v>61</v>
      </c>
      <c r="C29" s="1" t="s">
        <v>59</v>
      </c>
      <c r="E29" s="16"/>
    </row>
    <row r="30" spans="1:3" ht="12.75">
      <c r="A30" t="s">
        <v>61</v>
      </c>
      <c r="C30" t="s">
        <v>30</v>
      </c>
    </row>
    <row r="31" spans="1:3" ht="12.75">
      <c r="A31" t="s">
        <v>61</v>
      </c>
      <c r="C31" t="s">
        <v>32</v>
      </c>
    </row>
    <row r="32" spans="1:3" ht="12.75">
      <c r="A32" t="s">
        <v>61</v>
      </c>
      <c r="C32" t="s">
        <v>44</v>
      </c>
    </row>
    <row r="33" spans="1:3" ht="12.75">
      <c r="A33" t="s">
        <v>61</v>
      </c>
      <c r="C33" t="s">
        <v>33</v>
      </c>
    </row>
    <row r="34" spans="1:3" ht="12.75">
      <c r="A34" t="s">
        <v>61</v>
      </c>
      <c r="C34" t="s">
        <v>31</v>
      </c>
    </row>
    <row r="36" spans="1:3" ht="12.75">
      <c r="A36" t="s">
        <v>22</v>
      </c>
      <c r="C36" t="s">
        <v>23</v>
      </c>
    </row>
    <row r="37" spans="1:3" ht="12.75">
      <c r="A37" t="s">
        <v>22</v>
      </c>
      <c r="C37" t="s">
        <v>25</v>
      </c>
    </row>
    <row r="38" spans="1:3" ht="12.75">
      <c r="A38" t="s">
        <v>22</v>
      </c>
      <c r="C38" t="s">
        <v>34</v>
      </c>
    </row>
    <row r="39" s="2" customFormat="1" ht="12.75"/>
    <row r="40" spans="1:3" s="1" customFormat="1" ht="12.75">
      <c r="A40" s="1" t="s">
        <v>24</v>
      </c>
      <c r="C40" s="1" t="s">
        <v>26</v>
      </c>
    </row>
    <row r="41" spans="1:3" s="1" customFormat="1" ht="12.75">
      <c r="A41" s="1" t="s">
        <v>24</v>
      </c>
      <c r="C41" s="1" t="s">
        <v>85</v>
      </c>
    </row>
    <row r="43" spans="1:3" s="1" customFormat="1" ht="25.5">
      <c r="A43" s="1" t="s">
        <v>29</v>
      </c>
      <c r="C43" s="20" t="s">
        <v>62</v>
      </c>
    </row>
    <row r="44" spans="1:3" s="1" customFormat="1" ht="25.5">
      <c r="A44" s="1" t="s">
        <v>29</v>
      </c>
      <c r="C44" s="20" t="s">
        <v>60</v>
      </c>
    </row>
    <row r="45" spans="1:3" s="1" customFormat="1" ht="12.75">
      <c r="A45" s="1" t="s">
        <v>29</v>
      </c>
      <c r="C45" s="1" t="s">
        <v>38</v>
      </c>
    </row>
    <row r="46" spans="1:3" s="1" customFormat="1" ht="12.75">
      <c r="A46" s="1" t="s">
        <v>29</v>
      </c>
      <c r="C46" s="1" t="s">
        <v>39</v>
      </c>
    </row>
    <row r="47" spans="1:5" s="1" customFormat="1" ht="12.75">
      <c r="A47" s="1" t="s">
        <v>29</v>
      </c>
      <c r="C47" s="1" t="s">
        <v>45</v>
      </c>
      <c r="E47" s="3"/>
    </row>
    <row r="48" spans="1:3" s="1" customFormat="1" ht="12.75">
      <c r="A48" s="1" t="s">
        <v>29</v>
      </c>
      <c r="C48" s="1" t="s">
        <v>41</v>
      </c>
    </row>
    <row r="49" spans="1:3" s="1" customFormat="1" ht="12.75">
      <c r="A49" s="1" t="s">
        <v>29</v>
      </c>
      <c r="C49" s="1" t="s">
        <v>86</v>
      </c>
    </row>
    <row r="50" spans="1:3" ht="12.75">
      <c r="A50" t="s">
        <v>29</v>
      </c>
      <c r="C50" t="s">
        <v>37</v>
      </c>
    </row>
    <row r="51" spans="1:3" ht="12.75">
      <c r="A51" t="s">
        <v>29</v>
      </c>
      <c r="C51" t="s">
        <v>42</v>
      </c>
    </row>
  </sheetData>
  <mergeCells count="1">
    <mergeCell ref="D1:E1"/>
  </mergeCells>
  <printOptions/>
  <pageMargins left="0.3" right="0.25" top="0.48" bottom="0.35" header="0.28" footer="0.2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K12" sqref="K12"/>
    </sheetView>
  </sheetViews>
  <sheetFormatPr defaultColWidth="9.140625" defaultRowHeight="12.75"/>
  <cols>
    <col min="1" max="1" width="4.00390625" style="0" customWidth="1"/>
    <col min="2" max="2" width="21.140625" style="0" customWidth="1"/>
    <col min="8" max="8" width="8.8515625" style="71" customWidth="1"/>
  </cols>
  <sheetData>
    <row r="1" spans="1:8" ht="25.5">
      <c r="A1" s="40"/>
      <c r="B1" s="40"/>
      <c r="C1" s="43" t="s">
        <v>68</v>
      </c>
      <c r="D1" s="43" t="s">
        <v>69</v>
      </c>
      <c r="E1" s="43" t="s">
        <v>165</v>
      </c>
      <c r="F1" s="43" t="s">
        <v>166</v>
      </c>
      <c r="G1" s="43" t="s">
        <v>167</v>
      </c>
      <c r="H1" s="65" t="s">
        <v>227</v>
      </c>
    </row>
    <row r="2" spans="1:13" s="7" customFormat="1" ht="12.75">
      <c r="A2" s="14" t="s">
        <v>70</v>
      </c>
      <c r="B2" s="14"/>
      <c r="C2" s="14">
        <v>150</v>
      </c>
      <c r="D2" s="14">
        <v>154</v>
      </c>
      <c r="E2" s="14">
        <v>160</v>
      </c>
      <c r="F2" s="14">
        <v>258</v>
      </c>
      <c r="G2" s="14">
        <v>236</v>
      </c>
      <c r="H2" s="66">
        <f>SUM(H3:H5)</f>
        <v>274</v>
      </c>
      <c r="J2"/>
      <c r="K2"/>
      <c r="L2"/>
      <c r="M2"/>
    </row>
    <row r="3" spans="1:8" ht="12.75">
      <c r="A3" s="40"/>
      <c r="B3" s="40" t="s">
        <v>71</v>
      </c>
      <c r="C3" s="40">
        <v>126</v>
      </c>
      <c r="D3" s="40">
        <v>123</v>
      </c>
      <c r="E3" s="40">
        <v>150</v>
      </c>
      <c r="F3" s="40">
        <v>225</v>
      </c>
      <c r="G3" s="40">
        <v>184</v>
      </c>
      <c r="H3" s="67">
        <v>235</v>
      </c>
    </row>
    <row r="4" spans="1:8" ht="12.75">
      <c r="A4" s="40"/>
      <c r="B4" s="40" t="s">
        <v>72</v>
      </c>
      <c r="C4" s="40">
        <v>21</v>
      </c>
      <c r="D4" s="40">
        <v>29</v>
      </c>
      <c r="E4" s="40">
        <v>10</v>
      </c>
      <c r="F4" s="40">
        <v>27</v>
      </c>
      <c r="G4" s="40">
        <v>47</v>
      </c>
      <c r="H4" s="67">
        <v>30</v>
      </c>
    </row>
    <row r="5" spans="1:8" ht="12.75">
      <c r="A5" s="40"/>
      <c r="B5" s="40" t="s">
        <v>73</v>
      </c>
      <c r="C5" s="40">
        <v>3</v>
      </c>
      <c r="D5" s="40">
        <v>2</v>
      </c>
      <c r="E5" s="40">
        <v>2</v>
      </c>
      <c r="F5" s="40">
        <v>6</v>
      </c>
      <c r="G5" s="40">
        <v>5</v>
      </c>
      <c r="H5" s="67">
        <v>9</v>
      </c>
    </row>
    <row r="6" spans="1:13" s="7" customFormat="1" ht="12.75">
      <c r="A6" s="14" t="s">
        <v>74</v>
      </c>
      <c r="B6" s="14"/>
      <c r="C6" s="14">
        <v>82</v>
      </c>
      <c r="D6" s="14">
        <v>63</v>
      </c>
      <c r="E6" s="14">
        <v>82</v>
      </c>
      <c r="F6" s="14">
        <v>74</v>
      </c>
      <c r="G6" s="14">
        <v>41</v>
      </c>
      <c r="H6" s="66">
        <f>SUM(H7:H9)</f>
        <v>57</v>
      </c>
      <c r="J6"/>
      <c r="K6"/>
      <c r="L6"/>
      <c r="M6"/>
    </row>
    <row r="7" spans="1:8" ht="12.75">
      <c r="A7" s="40"/>
      <c r="B7" s="40" t="s">
        <v>71</v>
      </c>
      <c r="C7" s="40">
        <v>64</v>
      </c>
      <c r="D7" s="40">
        <v>47</v>
      </c>
      <c r="E7" s="40">
        <v>72</v>
      </c>
      <c r="F7" s="40">
        <v>63</v>
      </c>
      <c r="G7" s="40">
        <v>23</v>
      </c>
      <c r="H7" s="67">
        <v>46</v>
      </c>
    </row>
    <row r="8" spans="1:8" ht="12.75">
      <c r="A8" s="40"/>
      <c r="B8" s="40" t="s">
        <v>72</v>
      </c>
      <c r="C8" s="40">
        <v>17</v>
      </c>
      <c r="D8" s="40">
        <v>14</v>
      </c>
      <c r="E8" s="40">
        <v>8</v>
      </c>
      <c r="F8" s="40">
        <v>11</v>
      </c>
      <c r="G8" s="40">
        <v>13</v>
      </c>
      <c r="H8" s="67">
        <v>9</v>
      </c>
    </row>
    <row r="9" spans="1:8" ht="12.75">
      <c r="A9" s="40"/>
      <c r="B9" s="40" t="s">
        <v>73</v>
      </c>
      <c r="C9" s="40">
        <v>1</v>
      </c>
      <c r="D9" s="40">
        <v>2</v>
      </c>
      <c r="E9" s="40">
        <v>3</v>
      </c>
      <c r="F9" s="40">
        <v>0</v>
      </c>
      <c r="G9" s="40">
        <v>5</v>
      </c>
      <c r="H9" s="67">
        <v>2</v>
      </c>
    </row>
    <row r="10" spans="1:13" s="7" customFormat="1" ht="12.75">
      <c r="A10" s="14" t="s">
        <v>75</v>
      </c>
      <c r="B10" s="14"/>
      <c r="C10" s="14">
        <v>7</v>
      </c>
      <c r="D10" s="14">
        <v>10</v>
      </c>
      <c r="E10" s="14">
        <v>0</v>
      </c>
      <c r="F10" s="14">
        <v>6</v>
      </c>
      <c r="G10" s="14">
        <v>16</v>
      </c>
      <c r="H10" s="66">
        <v>19</v>
      </c>
      <c r="J10"/>
      <c r="K10"/>
      <c r="L10"/>
      <c r="M10"/>
    </row>
    <row r="11" spans="1:13" s="7" customFormat="1" ht="12.75">
      <c r="A11" s="14" t="s">
        <v>76</v>
      </c>
      <c r="B11" s="14"/>
      <c r="C11" s="14">
        <v>60</v>
      </c>
      <c r="D11" s="14">
        <v>77</v>
      </c>
      <c r="E11" s="14">
        <v>73</v>
      </c>
      <c r="F11" s="14">
        <v>84</v>
      </c>
      <c r="G11" s="14">
        <v>85</v>
      </c>
      <c r="H11" s="66">
        <f>SUM(H12:H14)</f>
        <v>99</v>
      </c>
      <c r="J11"/>
      <c r="K11"/>
      <c r="L11"/>
      <c r="M11"/>
    </row>
    <row r="12" spans="1:8" ht="12.75">
      <c r="A12" s="40"/>
      <c r="B12" s="40" t="s">
        <v>71</v>
      </c>
      <c r="C12" s="40">
        <v>42</v>
      </c>
      <c r="D12" s="40">
        <v>60</v>
      </c>
      <c r="E12" s="40">
        <v>62</v>
      </c>
      <c r="F12" s="40">
        <v>76</v>
      </c>
      <c r="G12" s="40">
        <v>59</v>
      </c>
      <c r="H12" s="67">
        <v>85</v>
      </c>
    </row>
    <row r="13" spans="1:8" ht="12.75">
      <c r="A13" s="40"/>
      <c r="B13" s="40" t="s">
        <v>72</v>
      </c>
      <c r="C13" s="40">
        <v>13</v>
      </c>
      <c r="D13" s="40">
        <v>12</v>
      </c>
      <c r="E13" s="40">
        <v>6</v>
      </c>
      <c r="F13" s="40">
        <v>5</v>
      </c>
      <c r="G13" s="40">
        <v>23</v>
      </c>
      <c r="H13" s="67">
        <v>8</v>
      </c>
    </row>
    <row r="14" spans="1:8" ht="12.75">
      <c r="A14" s="40"/>
      <c r="B14" s="40" t="s">
        <v>73</v>
      </c>
      <c r="C14" s="40">
        <v>5</v>
      </c>
      <c r="D14" s="40">
        <v>5</v>
      </c>
      <c r="E14" s="40">
        <v>2</v>
      </c>
      <c r="F14" s="40">
        <v>3</v>
      </c>
      <c r="G14" s="40">
        <v>3</v>
      </c>
      <c r="H14" s="67">
        <v>6</v>
      </c>
    </row>
    <row r="15" spans="1:8" ht="12.75">
      <c r="A15" s="40" t="s">
        <v>224</v>
      </c>
      <c r="B15" s="40"/>
      <c r="C15" s="40">
        <f aca="true" t="shared" si="0" ref="C15:H15">C2+C6+C10+C11</f>
        <v>299</v>
      </c>
      <c r="D15" s="40">
        <f t="shared" si="0"/>
        <v>304</v>
      </c>
      <c r="E15" s="40">
        <f t="shared" si="0"/>
        <v>315</v>
      </c>
      <c r="F15" s="40">
        <f t="shared" si="0"/>
        <v>422</v>
      </c>
      <c r="G15" s="40">
        <f t="shared" si="0"/>
        <v>378</v>
      </c>
      <c r="H15" s="68">
        <f t="shared" si="0"/>
        <v>449</v>
      </c>
    </row>
    <row r="16" spans="1:8" ht="12.75">
      <c r="A16" s="63" t="s">
        <v>223</v>
      </c>
      <c r="B16" s="40"/>
      <c r="C16" s="64">
        <f>C11/C15</f>
        <v>0.20066889632107024</v>
      </c>
      <c r="D16" s="64">
        <f>D11/D15</f>
        <v>0.2532894736842105</v>
      </c>
      <c r="E16" s="64">
        <f>E11/E15</f>
        <v>0.23174603174603176</v>
      </c>
      <c r="F16" s="64">
        <f>F11/F15</f>
        <v>0.1990521327014218</v>
      </c>
      <c r="G16" s="64">
        <f>G11/G15</f>
        <v>0.22486772486772486</v>
      </c>
      <c r="H16" s="72">
        <f>H11/H21</f>
        <v>0.19001919385796545</v>
      </c>
    </row>
    <row r="17" spans="1:8" ht="12.75">
      <c r="A17" s="40"/>
      <c r="B17" s="40"/>
      <c r="C17" s="40"/>
      <c r="D17" s="40"/>
      <c r="E17" s="40"/>
      <c r="F17" s="40"/>
      <c r="G17" s="40"/>
      <c r="H17" s="68"/>
    </row>
    <row r="18" spans="1:13" s="7" customFormat="1" ht="12.75">
      <c r="A18" s="14" t="s">
        <v>77</v>
      </c>
      <c r="B18" s="14"/>
      <c r="C18" s="14">
        <v>20</v>
      </c>
      <c r="D18" s="14">
        <v>13</v>
      </c>
      <c r="E18" s="14">
        <v>25</v>
      </c>
      <c r="F18" s="14">
        <v>15</v>
      </c>
      <c r="G18" s="14">
        <v>6</v>
      </c>
      <c r="H18" s="69">
        <v>19</v>
      </c>
      <c r="J18"/>
      <c r="K18"/>
      <c r="L18"/>
      <c r="M18"/>
    </row>
    <row r="19" spans="1:13" s="7" customFormat="1" ht="12.75">
      <c r="A19" s="14" t="s">
        <v>78</v>
      </c>
      <c r="B19" s="14"/>
      <c r="C19" s="14">
        <v>11</v>
      </c>
      <c r="D19" s="14">
        <v>13</v>
      </c>
      <c r="E19" s="14">
        <v>6</v>
      </c>
      <c r="F19" s="14">
        <v>1</v>
      </c>
      <c r="G19" s="14">
        <v>0</v>
      </c>
      <c r="H19" s="69">
        <f>4+10</f>
        <v>14</v>
      </c>
      <c r="J19"/>
      <c r="K19"/>
      <c r="L19"/>
      <c r="M19"/>
    </row>
    <row r="20" spans="1:13" s="7" customFormat="1" ht="12.75">
      <c r="A20" s="14" t="s">
        <v>79</v>
      </c>
      <c r="B20" s="14"/>
      <c r="C20" s="14">
        <v>28</v>
      </c>
      <c r="D20" s="14">
        <v>25</v>
      </c>
      <c r="E20" s="14">
        <v>26</v>
      </c>
      <c r="F20" s="14">
        <v>22</v>
      </c>
      <c r="G20" s="14">
        <v>4</v>
      </c>
      <c r="H20" s="69">
        <f>33+6</f>
        <v>39</v>
      </c>
      <c r="J20"/>
      <c r="K20"/>
      <c r="L20"/>
      <c r="M20"/>
    </row>
    <row r="21" spans="1:13" s="45" customFormat="1" ht="15">
      <c r="A21" s="44" t="s">
        <v>80</v>
      </c>
      <c r="B21" s="44"/>
      <c r="C21" s="44">
        <v>358</v>
      </c>
      <c r="D21" s="44">
        <v>355</v>
      </c>
      <c r="E21" s="44">
        <v>372</v>
      </c>
      <c r="F21" s="44">
        <v>460</v>
      </c>
      <c r="G21" s="44">
        <v>388</v>
      </c>
      <c r="H21" s="70">
        <f>H15+H18+H19+H20</f>
        <v>521</v>
      </c>
      <c r="J21"/>
      <c r="K21"/>
      <c r="L21"/>
      <c r="M21"/>
    </row>
    <row r="22" spans="1:8" ht="12.75">
      <c r="A22" s="40"/>
      <c r="B22" s="40"/>
      <c r="C22" s="40"/>
      <c r="D22" s="40"/>
      <c r="E22" s="40"/>
      <c r="F22" s="40"/>
      <c r="G22" s="40"/>
      <c r="H22" s="68"/>
    </row>
    <row r="23" spans="1:8" ht="12.75">
      <c r="A23" s="40" t="s">
        <v>81</v>
      </c>
      <c r="B23" s="40"/>
      <c r="C23" s="40">
        <v>346</v>
      </c>
      <c r="D23" s="40">
        <v>316</v>
      </c>
      <c r="E23" s="40">
        <v>336</v>
      </c>
      <c r="F23" s="40">
        <v>425</v>
      </c>
      <c r="G23" s="40">
        <v>386</v>
      </c>
      <c r="H23" s="68">
        <v>504</v>
      </c>
    </row>
    <row r="24" spans="1:8" ht="12.75">
      <c r="A24" s="40" t="s">
        <v>168</v>
      </c>
      <c r="B24" s="40"/>
      <c r="C24" s="40"/>
      <c r="D24" s="40"/>
      <c r="E24" s="40"/>
      <c r="F24" s="40"/>
      <c r="G24" s="40">
        <v>50</v>
      </c>
      <c r="H24" s="68">
        <v>150</v>
      </c>
    </row>
  </sheetData>
  <printOptions/>
  <pageMargins left="0.75" right="0.75" top="1" bottom="1" header="0.5" footer="0.5"/>
  <pageSetup orientation="portrait" r:id="rId3"/>
  <ignoredErrors>
    <ignoredError sqref="H6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1">
      <selection activeCell="F46" sqref="F46"/>
    </sheetView>
  </sheetViews>
  <sheetFormatPr defaultColWidth="9.140625" defaultRowHeight="12.75"/>
  <cols>
    <col min="1" max="1" width="1.57421875" style="0" customWidth="1"/>
    <col min="3" max="3" width="8.28125" style="0" customWidth="1"/>
    <col min="4" max="4" width="38.140625" style="0" customWidth="1"/>
    <col min="6" max="6" width="67.140625" style="0" customWidth="1"/>
  </cols>
  <sheetData>
    <row r="1" ht="5.25" customHeight="1"/>
    <row r="2" s="7" customFormat="1" ht="12.75">
      <c r="A2" s="7" t="s">
        <v>87</v>
      </c>
    </row>
    <row r="3" spans="2:6" s="48" customFormat="1" ht="38.25">
      <c r="B3" s="49" t="s">
        <v>88</v>
      </c>
      <c r="C3" s="49" t="s">
        <v>89</v>
      </c>
      <c r="D3" s="49" t="s">
        <v>35</v>
      </c>
      <c r="E3" s="49" t="s">
        <v>90</v>
      </c>
      <c r="F3" s="49" t="s">
        <v>186</v>
      </c>
    </row>
    <row r="4" spans="2:6" s="8" customFormat="1" ht="5.25" customHeight="1">
      <c r="B4" s="7"/>
      <c r="C4" s="7"/>
      <c r="D4" s="7"/>
      <c r="E4" s="7"/>
      <c r="F4" s="7"/>
    </row>
    <row r="5" spans="2:6" ht="12.75">
      <c r="B5" t="s">
        <v>46</v>
      </c>
      <c r="C5" s="9">
        <v>1</v>
      </c>
      <c r="D5" t="s">
        <v>199</v>
      </c>
      <c r="E5" s="10" t="s">
        <v>92</v>
      </c>
      <c r="F5" t="s">
        <v>184</v>
      </c>
    </row>
    <row r="6" spans="3:5" ht="12.75">
      <c r="C6" s="9">
        <v>1</v>
      </c>
      <c r="D6" t="s">
        <v>93</v>
      </c>
      <c r="E6" s="10" t="s">
        <v>94</v>
      </c>
    </row>
    <row r="7" spans="3:6" ht="12.75">
      <c r="C7" s="9">
        <v>1</v>
      </c>
      <c r="D7" t="s">
        <v>95</v>
      </c>
      <c r="E7" s="10" t="s">
        <v>96</v>
      </c>
      <c r="F7" t="s">
        <v>185</v>
      </c>
    </row>
    <row r="8" spans="3:5" ht="12.75">
      <c r="C8" s="9"/>
      <c r="E8" s="11"/>
    </row>
    <row r="9" spans="2:6" ht="12.75">
      <c r="B9" t="s">
        <v>47</v>
      </c>
      <c r="C9" s="9">
        <v>1</v>
      </c>
      <c r="D9" t="s">
        <v>91</v>
      </c>
      <c r="E9" s="10" t="s">
        <v>92</v>
      </c>
      <c r="F9" t="s">
        <v>202</v>
      </c>
    </row>
    <row r="10" spans="3:5" ht="12.75">
      <c r="C10" s="9">
        <v>1</v>
      </c>
      <c r="D10" t="s">
        <v>93</v>
      </c>
      <c r="E10" s="10" t="s">
        <v>94</v>
      </c>
    </row>
    <row r="11" spans="3:6" ht="12.75">
      <c r="C11" s="9">
        <v>1</v>
      </c>
      <c r="D11" t="s">
        <v>95</v>
      </c>
      <c r="E11" s="10">
        <v>10</v>
      </c>
      <c r="F11" t="s">
        <v>185</v>
      </c>
    </row>
    <row r="12" spans="3:6" ht="12.75">
      <c r="C12" s="9">
        <v>1</v>
      </c>
      <c r="D12" t="s">
        <v>101</v>
      </c>
      <c r="E12" s="10" t="s">
        <v>102</v>
      </c>
      <c r="F12" t="s">
        <v>187</v>
      </c>
    </row>
    <row r="13" spans="3:6" ht="12.75">
      <c r="C13" s="9">
        <v>1</v>
      </c>
      <c r="D13" t="s">
        <v>104</v>
      </c>
      <c r="E13" s="10" t="s">
        <v>105</v>
      </c>
      <c r="F13" t="s">
        <v>188</v>
      </c>
    </row>
    <row r="14" spans="3:6" ht="12.75">
      <c r="C14" s="9">
        <v>1</v>
      </c>
      <c r="D14" t="s">
        <v>107</v>
      </c>
      <c r="E14" s="10">
        <v>30</v>
      </c>
      <c r="F14" t="s">
        <v>189</v>
      </c>
    </row>
    <row r="15" spans="3:6" ht="12.75">
      <c r="C15" s="9">
        <v>1</v>
      </c>
      <c r="D15" t="s">
        <v>109</v>
      </c>
      <c r="E15" s="10">
        <v>100</v>
      </c>
      <c r="F15" t="s">
        <v>204</v>
      </c>
    </row>
    <row r="16" spans="3:6" ht="12.75">
      <c r="C16" s="9">
        <v>1</v>
      </c>
      <c r="D16" t="s">
        <v>190</v>
      </c>
      <c r="E16" s="10">
        <v>50</v>
      </c>
      <c r="F16" t="s">
        <v>203</v>
      </c>
    </row>
    <row r="17" spans="3:6" ht="12.75">
      <c r="C17" s="9">
        <v>2</v>
      </c>
      <c r="D17" t="s">
        <v>110</v>
      </c>
      <c r="E17" s="10">
        <v>50</v>
      </c>
      <c r="F17" t="s">
        <v>203</v>
      </c>
    </row>
    <row r="18" spans="3:6" ht="12.75">
      <c r="C18" s="9">
        <v>2</v>
      </c>
      <c r="D18" t="s">
        <v>191</v>
      </c>
      <c r="E18" s="10" t="s">
        <v>112</v>
      </c>
      <c r="F18" t="s">
        <v>192</v>
      </c>
    </row>
    <row r="19" spans="3:6" ht="12.75">
      <c r="C19" s="9">
        <v>20</v>
      </c>
      <c r="D19" t="s">
        <v>113</v>
      </c>
      <c r="E19" s="10" t="s">
        <v>114</v>
      </c>
      <c r="F19" t="s">
        <v>193</v>
      </c>
    </row>
    <row r="20" spans="3:5" ht="12.75">
      <c r="C20" s="9">
        <v>10</v>
      </c>
      <c r="D20" t="s">
        <v>115</v>
      </c>
      <c r="E20" s="10" t="s">
        <v>116</v>
      </c>
    </row>
    <row r="21" spans="3:5" ht="12.75">
      <c r="C21" s="9">
        <v>3</v>
      </c>
      <c r="D21" t="s">
        <v>117</v>
      </c>
      <c r="E21" s="10" t="s">
        <v>116</v>
      </c>
    </row>
    <row r="22" spans="3:5" ht="12.75">
      <c r="C22" s="9"/>
      <c r="E22" s="11"/>
    </row>
    <row r="23" spans="2:6" ht="12.75">
      <c r="B23" t="s">
        <v>50</v>
      </c>
      <c r="C23" s="9">
        <v>1</v>
      </c>
      <c r="D23" t="s">
        <v>91</v>
      </c>
      <c r="E23" s="10" t="s">
        <v>92</v>
      </c>
      <c r="F23" t="s">
        <v>194</v>
      </c>
    </row>
    <row r="24" spans="3:6" ht="12.75">
      <c r="C24" s="9">
        <v>1</v>
      </c>
      <c r="D24" t="s">
        <v>93</v>
      </c>
      <c r="E24" s="10" t="s">
        <v>94</v>
      </c>
      <c r="F24" t="s">
        <v>194</v>
      </c>
    </row>
    <row r="25" spans="3:6" ht="12.75">
      <c r="C25" s="9">
        <v>1</v>
      </c>
      <c r="D25" t="s">
        <v>95</v>
      </c>
      <c r="E25" s="10">
        <v>10</v>
      </c>
      <c r="F25" t="s">
        <v>194</v>
      </c>
    </row>
    <row r="26" spans="3:6" ht="12.75">
      <c r="C26" s="9">
        <v>1</v>
      </c>
      <c r="D26" t="s">
        <v>101</v>
      </c>
      <c r="E26" s="10" t="s">
        <v>102</v>
      </c>
      <c r="F26" t="s">
        <v>195</v>
      </c>
    </row>
    <row r="27" spans="3:6" ht="12.75">
      <c r="C27" s="9">
        <v>1</v>
      </c>
      <c r="D27" t="s">
        <v>107</v>
      </c>
      <c r="E27" s="10" t="s">
        <v>118</v>
      </c>
      <c r="F27" t="s">
        <v>194</v>
      </c>
    </row>
    <row r="28" spans="3:6" ht="12.75">
      <c r="C28" s="9">
        <v>2</v>
      </c>
      <c r="D28" t="s">
        <v>111</v>
      </c>
      <c r="E28" s="10">
        <v>12</v>
      </c>
      <c r="F28" t="s">
        <v>194</v>
      </c>
    </row>
    <row r="29" spans="3:6" ht="12.75">
      <c r="C29" s="9">
        <v>20</v>
      </c>
      <c r="D29" t="s">
        <v>119</v>
      </c>
      <c r="E29" s="10" t="s">
        <v>120</v>
      </c>
      <c r="F29" t="s">
        <v>194</v>
      </c>
    </row>
    <row r="30" spans="3:6" ht="12.75">
      <c r="C30" s="9">
        <v>10</v>
      </c>
      <c r="D30" t="s">
        <v>115</v>
      </c>
      <c r="E30" s="10" t="s">
        <v>116</v>
      </c>
      <c r="F30" t="s">
        <v>194</v>
      </c>
    </row>
    <row r="31" spans="3:6" ht="12.75">
      <c r="C31" s="9">
        <v>3</v>
      </c>
      <c r="D31" t="s">
        <v>117</v>
      </c>
      <c r="E31" s="10" t="s">
        <v>116</v>
      </c>
      <c r="F31" t="s">
        <v>194</v>
      </c>
    </row>
    <row r="32" spans="3:6" ht="12.75">
      <c r="C32" s="10" t="s">
        <v>121</v>
      </c>
      <c r="D32" t="s">
        <v>122</v>
      </c>
      <c r="E32" s="10" t="s">
        <v>36</v>
      </c>
      <c r="F32" t="s">
        <v>204</v>
      </c>
    </row>
    <row r="33" spans="3:6" ht="12.75">
      <c r="C33" s="9">
        <v>1</v>
      </c>
      <c r="D33" t="s">
        <v>123</v>
      </c>
      <c r="E33" s="10" t="s">
        <v>124</v>
      </c>
      <c r="F33" t="s">
        <v>205</v>
      </c>
    </row>
    <row r="34" spans="3:6" ht="12.75">
      <c r="C34" s="9">
        <v>1</v>
      </c>
      <c r="D34" t="s">
        <v>125</v>
      </c>
      <c r="E34" s="10" t="s">
        <v>126</v>
      </c>
      <c r="F34" t="s">
        <v>196</v>
      </c>
    </row>
    <row r="35" spans="3:6" ht="12.75">
      <c r="C35" s="9" t="s">
        <v>127</v>
      </c>
      <c r="D35" t="s">
        <v>128</v>
      </c>
      <c r="E35" s="10" t="s">
        <v>201</v>
      </c>
      <c r="F35" t="s">
        <v>197</v>
      </c>
    </row>
    <row r="36" spans="3:5" ht="28.5" customHeight="1">
      <c r="C36" s="10" t="s">
        <v>129</v>
      </c>
      <c r="D36" s="50" t="s">
        <v>200</v>
      </c>
      <c r="E36" s="10" t="s">
        <v>201</v>
      </c>
    </row>
    <row r="37" spans="3:5" ht="12.75">
      <c r="C37" s="10"/>
      <c r="E37" s="11"/>
    </row>
    <row r="38" spans="3:5" ht="12.75">
      <c r="C38" s="9"/>
      <c r="E38" s="11"/>
    </row>
    <row r="39" spans="2:6" ht="12.75">
      <c r="B39" t="s">
        <v>51</v>
      </c>
      <c r="C39" s="9">
        <v>1</v>
      </c>
      <c r="D39" t="s">
        <v>91</v>
      </c>
      <c r="E39" s="10" t="s">
        <v>92</v>
      </c>
      <c r="F39" t="s">
        <v>194</v>
      </c>
    </row>
    <row r="40" spans="3:6" ht="12.75">
      <c r="C40" s="9">
        <v>1</v>
      </c>
      <c r="D40" t="s">
        <v>93</v>
      </c>
      <c r="E40" s="10" t="s">
        <v>94</v>
      </c>
      <c r="F40" t="s">
        <v>194</v>
      </c>
    </row>
    <row r="41" spans="3:5" ht="12.75">
      <c r="C41" s="9">
        <v>1</v>
      </c>
      <c r="D41" t="s">
        <v>101</v>
      </c>
      <c r="E41" s="11" t="s">
        <v>130</v>
      </c>
    </row>
    <row r="42" spans="3:6" ht="12.75">
      <c r="C42" s="9">
        <v>1</v>
      </c>
      <c r="D42" t="s">
        <v>131</v>
      </c>
      <c r="E42" s="10">
        <v>30</v>
      </c>
      <c r="F42" t="s">
        <v>198</v>
      </c>
    </row>
    <row r="43" spans="3:6" ht="12.75">
      <c r="C43" s="9">
        <v>10</v>
      </c>
      <c r="D43" t="s">
        <v>115</v>
      </c>
      <c r="E43" s="10" t="s">
        <v>116</v>
      </c>
      <c r="F43" t="s">
        <v>194</v>
      </c>
    </row>
    <row r="44" spans="3:6" ht="12.75">
      <c r="C44" s="9">
        <v>3</v>
      </c>
      <c r="D44" t="s">
        <v>117</v>
      </c>
      <c r="E44" s="10" t="s">
        <v>116</v>
      </c>
      <c r="F44" t="s">
        <v>194</v>
      </c>
    </row>
    <row r="45" spans="3:6" ht="12.75">
      <c r="C45" s="9">
        <v>7</v>
      </c>
      <c r="D45" t="s">
        <v>122</v>
      </c>
      <c r="E45" s="10" t="s">
        <v>36</v>
      </c>
      <c r="F45" t="s">
        <v>204</v>
      </c>
    </row>
    <row r="46" ht="12.75">
      <c r="C46" s="9"/>
    </row>
    <row r="47" spans="3:4" ht="12.75">
      <c r="C47" s="9"/>
      <c r="D47" t="s">
        <v>97</v>
      </c>
    </row>
    <row r="48" ht="12.75">
      <c r="D48" t="s">
        <v>98</v>
      </c>
    </row>
    <row r="49" ht="12.75">
      <c r="D49" t="s">
        <v>99</v>
      </c>
    </row>
    <row r="50" ht="12.75">
      <c r="D50" t="s">
        <v>100</v>
      </c>
    </row>
    <row r="51" ht="12.75">
      <c r="D51" t="s">
        <v>103</v>
      </c>
    </row>
    <row r="52" ht="12.75">
      <c r="D52" t="s">
        <v>106</v>
      </c>
    </row>
    <row r="53" ht="12.75">
      <c r="D53" s="12" t="s">
        <v>108</v>
      </c>
    </row>
  </sheetData>
  <hyperlinks>
    <hyperlink ref="D53" r:id="rId1" display="system.dynamics@albany.edu"/>
  </hyperlinks>
  <printOptions/>
  <pageMargins left="0.42" right="0.25" top="0.54" bottom="0.5" header="0.5" footer="0.5"/>
  <pageSetup orientation="portrait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9" sqref="E9"/>
    </sheetView>
  </sheetViews>
  <sheetFormatPr defaultColWidth="9.140625" defaultRowHeight="12.75"/>
  <cols>
    <col min="1" max="1" width="9.140625" style="8" customWidth="1"/>
    <col min="2" max="2" width="4.8515625" style="8" customWidth="1"/>
    <col min="3" max="3" width="71.00390625" style="8" customWidth="1"/>
    <col min="4" max="16384" width="9.140625" style="8" customWidth="1"/>
  </cols>
  <sheetData>
    <row r="1" spans="1:3" ht="12.75">
      <c r="A1" s="14" t="s">
        <v>135</v>
      </c>
      <c r="B1" s="14"/>
      <c r="C1" s="14" t="s">
        <v>144</v>
      </c>
    </row>
    <row r="2" spans="1:3" ht="7.5" customHeight="1">
      <c r="A2" s="15"/>
      <c r="B2" s="15"/>
      <c r="C2" s="15"/>
    </row>
    <row r="3" spans="1:3" ht="12.75">
      <c r="A3" s="8" t="s">
        <v>134</v>
      </c>
      <c r="C3" s="8" t="s">
        <v>145</v>
      </c>
    </row>
    <row r="4" ht="12.75">
      <c r="C4" s="8" t="s">
        <v>146</v>
      </c>
    </row>
    <row r="5" spans="1:3" ht="12.75">
      <c r="A5" s="8" t="s">
        <v>136</v>
      </c>
      <c r="C5" s="8" t="s">
        <v>147</v>
      </c>
    </row>
    <row r="7" spans="1:3" ht="12.75">
      <c r="A7" s="8" t="s">
        <v>137</v>
      </c>
      <c r="C7" s="8" t="s">
        <v>148</v>
      </c>
    </row>
    <row r="8" ht="12.75">
      <c r="C8" s="8" t="s">
        <v>139</v>
      </c>
    </row>
    <row r="9" spans="1:3" ht="12.75">
      <c r="A9" s="8" t="s">
        <v>138</v>
      </c>
      <c r="C9" s="8" t="s">
        <v>149</v>
      </c>
    </row>
    <row r="11" spans="1:3" ht="12.75">
      <c r="A11" s="8" t="s">
        <v>225</v>
      </c>
      <c r="C11" s="8" t="s">
        <v>228</v>
      </c>
    </row>
    <row r="13" ht="12.75">
      <c r="A13" s="8" t="s">
        <v>140</v>
      </c>
    </row>
    <row r="14" ht="12.75">
      <c r="A14" s="8" t="s">
        <v>226</v>
      </c>
    </row>
    <row r="15" ht="12.75">
      <c r="A15" s="8" t="s">
        <v>141</v>
      </c>
    </row>
    <row r="16" ht="12.75">
      <c r="A16" s="8" t="s">
        <v>142</v>
      </c>
    </row>
    <row r="17" ht="12.75">
      <c r="A17" s="8" t="s">
        <v>143</v>
      </c>
    </row>
  </sheetData>
  <printOptions/>
  <pageMargins left="0.75" right="0.48" top="0.56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spencer</dc:creator>
  <cp:keywords/>
  <dc:description/>
  <cp:lastModifiedBy>System Dynamic Society</cp:lastModifiedBy>
  <cp:lastPrinted>2006-06-29T14:04:43Z</cp:lastPrinted>
  <dcterms:created xsi:type="dcterms:W3CDTF">2003-08-07T00:36:17Z</dcterms:created>
  <dcterms:modified xsi:type="dcterms:W3CDTF">2007-01-29T22:41:05Z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