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9780" firstSheet="1" activeTab="5"/>
  </bookViews>
  <sheets>
    <sheet name="Buildings Data (Yearly)" sheetId="1" state="hidden" r:id="rId1"/>
    <sheet name="Buildings Data" sheetId="2" r:id="rId2"/>
    <sheet name="Buildings Data (Predicted)" sheetId="3" r:id="rId3"/>
    <sheet name="Buildings Data (Garanteed)" sheetId="4" r:id="rId4"/>
    <sheet name="External Funds" sheetId="5" r:id="rId5"/>
    <sheet name="Extra Variables" sheetId="6" r:id="rId6"/>
  </sheets>
  <definedNames/>
  <calcPr fullCalcOnLoad="1"/>
</workbook>
</file>

<file path=xl/sharedStrings.xml><?xml version="1.0" encoding="utf-8"?>
<sst xmlns="http://schemas.openxmlformats.org/spreadsheetml/2006/main" count="116" uniqueCount="59">
  <si>
    <t>Building Name</t>
  </si>
  <si>
    <t>A</t>
  </si>
  <si>
    <t>B</t>
  </si>
  <si>
    <t>Cost of Improving Bldg #</t>
  </si>
  <si>
    <t>Improvement Project Duration (m)</t>
  </si>
  <si>
    <t>Funding Source Name</t>
  </si>
  <si>
    <t>Funding Amount</t>
  </si>
  <si>
    <t>Month</t>
  </si>
  <si>
    <t>Owner vs. Sust. Savings ratio</t>
  </si>
  <si>
    <t>Interest Rate</t>
  </si>
  <si>
    <t>Historical Cost Index</t>
  </si>
  <si>
    <t>Cost of Energy</t>
  </si>
  <si>
    <t>Electricity</t>
  </si>
  <si>
    <t>Chilled Water</t>
  </si>
  <si>
    <t>Heating Hot Water</t>
  </si>
  <si>
    <t>Month of Performing Improvement in Bldg #</t>
  </si>
  <si>
    <t xml:space="preserve">Bldg # Basecase Energy ## Usage Intensity </t>
  </si>
  <si>
    <t>0.00002*E3^2 + 0.0093*E3 + 2.1716</t>
  </si>
  <si>
    <t>Payback Month</t>
  </si>
  <si>
    <t>Amount</t>
  </si>
  <si>
    <t>Electricity (kwh)</t>
  </si>
  <si>
    <t>Chilled Water (mbtu)</t>
  </si>
  <si>
    <t>Heating Hot Water (mbtu)</t>
  </si>
  <si>
    <t>Bldg # Basecase Energy ## Usage Intensity (per Month)</t>
  </si>
  <si>
    <t>Predicted Improved Bldg # Energy ## Usage (per Month)</t>
  </si>
  <si>
    <t>Cost of Improving Bldg # ($)</t>
  </si>
  <si>
    <t>Improvement in Bldg # Energy ## Usage</t>
  </si>
  <si>
    <t>M&amp;V Cost</t>
  </si>
  <si>
    <t>Loan Payback</t>
  </si>
  <si>
    <t>Prerequisites Order</t>
  </si>
  <si>
    <t>Operational (O&amp;M) Savings Ratio</t>
  </si>
  <si>
    <t>Total Savings per Year</t>
  </si>
  <si>
    <t>Benefit / Cost</t>
  </si>
  <si>
    <t>Building Type</t>
  </si>
  <si>
    <t>G</t>
  </si>
  <si>
    <t>Garages</t>
  </si>
  <si>
    <t>Buildings</t>
  </si>
  <si>
    <t>3 buildings each month in Summer</t>
  </si>
  <si>
    <t>Contract month</t>
  </si>
  <si>
    <t>Payback ratio</t>
  </si>
  <si>
    <t>C</t>
  </si>
  <si>
    <t>D</t>
  </si>
  <si>
    <t>E</t>
  </si>
  <si>
    <t>F</t>
  </si>
  <si>
    <t>H</t>
  </si>
  <si>
    <t>J</t>
  </si>
  <si>
    <t>I</t>
  </si>
  <si>
    <t>K</t>
  </si>
  <si>
    <t>L</t>
  </si>
  <si>
    <t>M</t>
  </si>
  <si>
    <t>N</t>
  </si>
  <si>
    <t>O</t>
  </si>
  <si>
    <t>P</t>
  </si>
  <si>
    <t>Q</t>
  </si>
  <si>
    <t>Ours</t>
  </si>
  <si>
    <t>month</t>
  </si>
  <si>
    <t>building no</t>
  </si>
  <si>
    <t>Base case Saving at Month 200</t>
  </si>
  <si>
    <t>Interest rate for Negative SF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</si>
</sst>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m/dd/yyyy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  <numFmt numFmtId="171" formatCode="0.0%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2" fillId="0" borderId="20" xfId="0" applyFont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6" fontId="0" fillId="0" borderId="26" xfId="0" applyNumberFormat="1" applyBorder="1" applyAlignment="1">
      <alignment/>
    </xf>
    <xf numFmtId="166" fontId="0" fillId="34" borderId="17" xfId="0" applyNumberFormat="1" applyFill="1" applyBorder="1" applyAlignment="1">
      <alignment/>
    </xf>
    <xf numFmtId="166" fontId="0" fillId="34" borderId="26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168" fontId="0" fillId="0" borderId="31" xfId="42" applyNumberFormat="1" applyFont="1" applyBorder="1" applyAlignment="1">
      <alignment horizontal="center"/>
    </xf>
    <xf numFmtId="168" fontId="0" fillId="0" borderId="30" xfId="42" applyNumberFormat="1" applyFont="1" applyBorder="1" applyAlignment="1">
      <alignment horizontal="center"/>
    </xf>
    <xf numFmtId="168" fontId="0" fillId="0" borderId="16" xfId="42" applyNumberFormat="1" applyFont="1" applyBorder="1" applyAlignment="1">
      <alignment horizontal="center"/>
    </xf>
    <xf numFmtId="168" fontId="0" fillId="0" borderId="32" xfId="42" applyNumberFormat="1" applyFont="1" applyBorder="1" applyAlignment="1">
      <alignment horizontal="center"/>
    </xf>
    <xf numFmtId="168" fontId="0" fillId="0" borderId="14" xfId="42" applyNumberFormat="1" applyFont="1" applyBorder="1" applyAlignment="1">
      <alignment horizontal="center"/>
    </xf>
    <xf numFmtId="168" fontId="0" fillId="0" borderId="15" xfId="42" applyNumberFormat="1" applyFont="1" applyBorder="1" applyAlignment="1">
      <alignment horizontal="center"/>
    </xf>
    <xf numFmtId="168" fontId="0" fillId="0" borderId="24" xfId="42" applyNumberFormat="1" applyFon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168" fontId="0" fillId="0" borderId="11" xfId="42" applyNumberFormat="1" applyFont="1" applyBorder="1" applyAlignment="1">
      <alignment horizontal="center"/>
    </xf>
    <xf numFmtId="168" fontId="0" fillId="0" borderId="25" xfId="42" applyNumberFormat="1" applyFont="1" applyBorder="1" applyAlignment="1">
      <alignment horizontal="center"/>
    </xf>
    <xf numFmtId="168" fontId="0" fillId="0" borderId="12" xfId="42" applyNumberFormat="1" applyFont="1" applyBorder="1" applyAlignment="1">
      <alignment horizontal="center"/>
    </xf>
    <xf numFmtId="168" fontId="0" fillId="0" borderId="13" xfId="42" applyNumberFormat="1" applyFont="1" applyBorder="1" applyAlignment="1">
      <alignment horizontal="center"/>
    </xf>
    <xf numFmtId="168" fontId="0" fillId="0" borderId="33" xfId="42" applyNumberFormat="1" applyFont="1" applyBorder="1" applyAlignment="1">
      <alignment horizontal="center"/>
    </xf>
    <xf numFmtId="168" fontId="0" fillId="0" borderId="34" xfId="42" applyNumberFormat="1" applyFont="1" applyBorder="1" applyAlignment="1">
      <alignment horizontal="center"/>
    </xf>
    <xf numFmtId="168" fontId="0" fillId="0" borderId="35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9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32" xfId="42" applyNumberFormat="1" applyFont="1" applyBorder="1" applyAlignment="1">
      <alignment horizontal="center"/>
    </xf>
    <xf numFmtId="43" fontId="0" fillId="0" borderId="31" xfId="42" applyNumberFormat="1" applyFont="1" applyBorder="1" applyAlignment="1">
      <alignment horizontal="center"/>
    </xf>
    <xf numFmtId="43" fontId="0" fillId="0" borderId="3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5" xfId="42" applyNumberFormat="1" applyFont="1" applyBorder="1" applyAlignment="1">
      <alignment horizontal="center"/>
    </xf>
    <xf numFmtId="43" fontId="0" fillId="0" borderId="24" xfId="42" applyNumberFormat="1" applyFont="1" applyBorder="1" applyAlignment="1">
      <alignment horizontal="center"/>
    </xf>
    <xf numFmtId="43" fontId="0" fillId="0" borderId="30" xfId="42" applyNumberFormat="1" applyFont="1" applyBorder="1" applyAlignment="1">
      <alignment horizontal="center"/>
    </xf>
    <xf numFmtId="43" fontId="0" fillId="0" borderId="34" xfId="42" applyNumberFormat="1" applyFont="1" applyBorder="1" applyAlignment="1">
      <alignment horizontal="center"/>
    </xf>
    <xf numFmtId="43" fontId="0" fillId="0" borderId="10" xfId="42" applyNumberFormat="1" applyFont="1" applyBorder="1" applyAlignment="1">
      <alignment horizontal="center"/>
    </xf>
    <xf numFmtId="43" fontId="0" fillId="0" borderId="11" xfId="42" applyNumberFormat="1" applyFont="1" applyBorder="1" applyAlignment="1">
      <alignment horizontal="center"/>
    </xf>
    <xf numFmtId="43" fontId="0" fillId="0" borderId="25" xfId="42" applyNumberFormat="1" applyFont="1" applyBorder="1" applyAlignment="1">
      <alignment horizontal="center"/>
    </xf>
    <xf numFmtId="43" fontId="0" fillId="0" borderId="16" xfId="42" applyNumberFormat="1" applyFont="1" applyBorder="1" applyAlignment="1">
      <alignment horizontal="center"/>
    </xf>
    <xf numFmtId="43" fontId="0" fillId="0" borderId="35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43" fontId="0" fillId="0" borderId="0" xfId="42" applyFont="1" applyAlignment="1">
      <alignment/>
    </xf>
    <xf numFmtId="168" fontId="0" fillId="0" borderId="0" xfId="0" applyNumberFormat="1" applyAlignment="1">
      <alignment/>
    </xf>
    <xf numFmtId="168" fontId="0" fillId="0" borderId="30" xfId="42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43" fontId="0" fillId="0" borderId="0" xfId="42" applyFont="1" applyAlignment="1">
      <alignment/>
    </xf>
    <xf numFmtId="3" fontId="0" fillId="0" borderId="11" xfId="0" applyNumberFormat="1" applyBorder="1" applyAlignment="1">
      <alignment/>
    </xf>
    <xf numFmtId="172" fontId="0" fillId="0" borderId="18" xfId="57" applyNumberFormat="1" applyFont="1" applyBorder="1" applyAlignment="1">
      <alignment/>
    </xf>
    <xf numFmtId="172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14" fontId="0" fillId="0" borderId="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18" xfId="57" applyNumberFormat="1" applyFont="1" applyBorder="1" applyAlignment="1">
      <alignment/>
    </xf>
    <xf numFmtId="1" fontId="0" fillId="0" borderId="18" xfId="57" applyNumberFormat="1" applyFont="1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32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32" fillId="0" borderId="48" xfId="0" applyFont="1" applyBorder="1" applyAlignment="1">
      <alignment horizontal="center" wrapText="1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3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14.140625" style="0" bestFit="1" customWidth="1"/>
    <col min="3" max="3" width="13.28125" style="0" bestFit="1" customWidth="1"/>
    <col min="4" max="4" width="13.57421875" style="0" bestFit="1" customWidth="1"/>
    <col min="5" max="5" width="17.8515625" style="0" bestFit="1" customWidth="1"/>
    <col min="6" max="6" width="13.28125" style="0" bestFit="1" customWidth="1"/>
    <col min="7" max="7" width="13.57421875" style="0" bestFit="1" customWidth="1"/>
    <col min="8" max="8" width="17.8515625" style="0" bestFit="1" customWidth="1"/>
    <col min="9" max="9" width="16.00390625" style="0" customWidth="1"/>
    <col min="10" max="10" width="23.7109375" style="0" customWidth="1"/>
    <col min="11" max="11" width="21.140625" style="0" customWidth="1"/>
  </cols>
  <sheetData>
    <row r="1" ht="15.75" thickBot="1"/>
    <row r="2" spans="2:11" ht="15.75" thickBot="1">
      <c r="B2" s="60"/>
      <c r="C2" s="110" t="s">
        <v>16</v>
      </c>
      <c r="D2" s="111"/>
      <c r="E2" s="112"/>
      <c r="F2" s="110" t="s">
        <v>26</v>
      </c>
      <c r="G2" s="111"/>
      <c r="H2" s="112"/>
      <c r="I2" s="113" t="s">
        <v>3</v>
      </c>
      <c r="J2" s="115" t="s">
        <v>15</v>
      </c>
      <c r="K2" s="115" t="s">
        <v>4</v>
      </c>
    </row>
    <row r="3" spans="2:11" ht="15.75" thickBot="1">
      <c r="B3" s="29" t="s">
        <v>0</v>
      </c>
      <c r="C3" s="61" t="s">
        <v>12</v>
      </c>
      <c r="D3" s="61" t="s">
        <v>13</v>
      </c>
      <c r="E3" s="61" t="s">
        <v>14</v>
      </c>
      <c r="F3" s="61" t="s">
        <v>12</v>
      </c>
      <c r="G3" s="61" t="s">
        <v>13</v>
      </c>
      <c r="H3" s="61" t="s">
        <v>14</v>
      </c>
      <c r="I3" s="114"/>
      <c r="J3" s="116"/>
      <c r="K3" s="116"/>
    </row>
    <row r="4" spans="1:11" ht="15.75" thickBot="1">
      <c r="A4">
        <v>1</v>
      </c>
      <c r="B4" s="29">
        <v>378</v>
      </c>
      <c r="C4" s="48">
        <v>1314525</v>
      </c>
      <c r="D4" s="45">
        <v>0</v>
      </c>
      <c r="E4" s="57">
        <v>0</v>
      </c>
      <c r="F4" s="48">
        <v>600418</v>
      </c>
      <c r="G4" s="49">
        <v>0</v>
      </c>
      <c r="H4" s="50">
        <v>0</v>
      </c>
      <c r="I4" s="45">
        <v>299910</v>
      </c>
      <c r="J4" s="5">
        <v>0</v>
      </c>
      <c r="K4" s="6"/>
    </row>
    <row r="5" spans="1:11" ht="15.75" thickBot="1">
      <c r="A5">
        <v>2</v>
      </c>
      <c r="B5" s="29">
        <v>379</v>
      </c>
      <c r="C5" s="48">
        <v>663823</v>
      </c>
      <c r="D5" s="45">
        <v>0</v>
      </c>
      <c r="E5" s="57">
        <v>0</v>
      </c>
      <c r="F5" s="48">
        <v>244015</v>
      </c>
      <c r="G5" s="49">
        <v>0</v>
      </c>
      <c r="H5" s="50">
        <v>0</v>
      </c>
      <c r="I5" s="45">
        <v>205850</v>
      </c>
      <c r="J5" s="5">
        <v>0</v>
      </c>
      <c r="K5" s="2"/>
    </row>
    <row r="6" spans="1:11" ht="15.75" thickBot="1">
      <c r="A6">
        <v>3</v>
      </c>
      <c r="B6" s="29">
        <v>388</v>
      </c>
      <c r="C6" s="51">
        <v>1329573</v>
      </c>
      <c r="D6" s="46">
        <v>0</v>
      </c>
      <c r="E6" s="58">
        <v>0</v>
      </c>
      <c r="F6" s="51">
        <v>670353</v>
      </c>
      <c r="G6" s="52">
        <v>0</v>
      </c>
      <c r="H6" s="53">
        <v>0</v>
      </c>
      <c r="I6" s="46">
        <v>420550</v>
      </c>
      <c r="J6" s="1">
        <v>0</v>
      </c>
      <c r="K6" s="2"/>
    </row>
    <row r="7" spans="1:11" ht="15.75" thickBot="1">
      <c r="A7">
        <v>4</v>
      </c>
      <c r="B7" s="29">
        <v>469</v>
      </c>
      <c r="C7" s="51">
        <v>590234</v>
      </c>
      <c r="D7" s="46">
        <v>518</v>
      </c>
      <c r="E7" s="58">
        <v>178</v>
      </c>
      <c r="F7" s="51">
        <v>230167</v>
      </c>
      <c r="G7" s="52">
        <v>0</v>
      </c>
      <c r="H7" s="53">
        <v>0</v>
      </c>
      <c r="I7" s="46">
        <v>169060</v>
      </c>
      <c r="J7" s="1">
        <v>0</v>
      </c>
      <c r="K7" s="2"/>
    </row>
    <row r="8" spans="1:11" ht="15.75" thickBot="1">
      <c r="A8">
        <v>5</v>
      </c>
      <c r="B8" s="29">
        <v>1559</v>
      </c>
      <c r="C8" s="51">
        <v>2580321</v>
      </c>
      <c r="D8" s="46">
        <v>1233</v>
      </c>
      <c r="E8" s="58">
        <v>176</v>
      </c>
      <c r="F8" s="51">
        <v>1050097</v>
      </c>
      <c r="G8" s="52">
        <v>0</v>
      </c>
      <c r="H8" s="53">
        <v>0</v>
      </c>
      <c r="I8" s="46">
        <v>675890</v>
      </c>
      <c r="J8" s="1">
        <v>0</v>
      </c>
      <c r="K8" s="2"/>
    </row>
    <row r="9" spans="1:11" ht="15.75" thickBot="1">
      <c r="A9">
        <v>6</v>
      </c>
      <c r="B9" s="29">
        <v>386</v>
      </c>
      <c r="C9" s="51">
        <v>7626621</v>
      </c>
      <c r="D9" s="46">
        <v>50473</v>
      </c>
      <c r="E9" s="58">
        <v>14030</v>
      </c>
      <c r="F9" s="51">
        <v>255207</v>
      </c>
      <c r="G9" s="52">
        <v>6722</v>
      </c>
      <c r="H9" s="53">
        <v>2843</v>
      </c>
      <c r="I9" s="46">
        <v>398220</v>
      </c>
      <c r="J9" s="1">
        <v>0</v>
      </c>
      <c r="K9" s="2"/>
    </row>
    <row r="10" spans="1:11" ht="15.75" thickBot="1">
      <c r="A10">
        <v>7</v>
      </c>
      <c r="B10" s="29">
        <v>387</v>
      </c>
      <c r="C10" s="51">
        <v>2070470</v>
      </c>
      <c r="D10" s="46">
        <v>19695</v>
      </c>
      <c r="E10" s="58">
        <v>8768</v>
      </c>
      <c r="F10" s="51">
        <v>125476</v>
      </c>
      <c r="G10" s="52">
        <v>5007</v>
      </c>
      <c r="H10" s="53">
        <v>3018</v>
      </c>
      <c r="I10" s="46">
        <v>567640</v>
      </c>
      <c r="J10" s="1">
        <v>0</v>
      </c>
      <c r="K10" s="2"/>
    </row>
    <row r="11" spans="1:11" ht="15.75" thickBot="1">
      <c r="A11">
        <v>8</v>
      </c>
      <c r="B11" s="29">
        <v>391</v>
      </c>
      <c r="C11" s="51">
        <v>2193433</v>
      </c>
      <c r="D11" s="46">
        <v>13328</v>
      </c>
      <c r="E11" s="58">
        <v>3980</v>
      </c>
      <c r="F11" s="51">
        <v>189429</v>
      </c>
      <c r="G11" s="52">
        <v>2659</v>
      </c>
      <c r="H11" s="53">
        <v>1278</v>
      </c>
      <c r="I11" s="46">
        <v>336420</v>
      </c>
      <c r="J11" s="1">
        <v>0</v>
      </c>
      <c r="K11" s="2"/>
    </row>
    <row r="12" spans="1:11" ht="15.75" thickBot="1">
      <c r="A12">
        <v>9</v>
      </c>
      <c r="B12" s="29">
        <v>392</v>
      </c>
      <c r="C12" s="51">
        <v>893313</v>
      </c>
      <c r="D12" s="46">
        <v>5428</v>
      </c>
      <c r="E12" s="58">
        <v>1621</v>
      </c>
      <c r="F12" s="51">
        <v>80242</v>
      </c>
      <c r="G12" s="52">
        <v>865</v>
      </c>
      <c r="H12" s="53">
        <v>601</v>
      </c>
      <c r="I12" s="46">
        <v>297816</v>
      </c>
      <c r="J12" s="1">
        <v>0</v>
      </c>
      <c r="K12" s="2"/>
    </row>
    <row r="13" spans="1:11" ht="15.75" thickBot="1">
      <c r="A13">
        <v>10</v>
      </c>
      <c r="B13" s="29">
        <v>446</v>
      </c>
      <c r="C13" s="51">
        <v>1872562</v>
      </c>
      <c r="D13" s="46">
        <v>9700</v>
      </c>
      <c r="E13" s="58">
        <v>6046</v>
      </c>
      <c r="F13" s="51">
        <v>219246</v>
      </c>
      <c r="G13" s="52">
        <v>1374</v>
      </c>
      <c r="H13" s="53">
        <v>2427</v>
      </c>
      <c r="I13" s="46">
        <v>591065</v>
      </c>
      <c r="J13" s="1">
        <v>0</v>
      </c>
      <c r="K13" s="2"/>
    </row>
    <row r="14" spans="1:11" ht="15.75" thickBot="1">
      <c r="A14">
        <v>11</v>
      </c>
      <c r="B14" s="29">
        <v>463</v>
      </c>
      <c r="C14" s="51">
        <v>810416</v>
      </c>
      <c r="D14" s="46">
        <v>5564</v>
      </c>
      <c r="E14" s="58">
        <v>1956</v>
      </c>
      <c r="F14" s="51">
        <v>67050</v>
      </c>
      <c r="G14" s="52">
        <v>665</v>
      </c>
      <c r="H14" s="53">
        <v>754</v>
      </c>
      <c r="I14" s="46">
        <v>292150</v>
      </c>
      <c r="J14" s="1">
        <v>0</v>
      </c>
      <c r="K14" s="2"/>
    </row>
    <row r="15" spans="1:11" ht="15.75" thickBot="1">
      <c r="A15">
        <v>12</v>
      </c>
      <c r="B15" s="29">
        <v>518</v>
      </c>
      <c r="C15" s="51">
        <v>5028997</v>
      </c>
      <c r="D15" s="46">
        <v>24161</v>
      </c>
      <c r="E15" s="58">
        <v>4674</v>
      </c>
      <c r="F15" s="51">
        <v>170429</v>
      </c>
      <c r="G15" s="52">
        <v>877</v>
      </c>
      <c r="H15" s="53">
        <v>812</v>
      </c>
      <c r="I15" s="46">
        <v>688090</v>
      </c>
      <c r="J15" s="1">
        <v>0</v>
      </c>
      <c r="K15" s="2"/>
    </row>
    <row r="16" spans="1:11" ht="15.75" thickBot="1">
      <c r="A16">
        <v>13</v>
      </c>
      <c r="B16" s="29">
        <v>1194</v>
      </c>
      <c r="C16" s="51">
        <v>2478276</v>
      </c>
      <c r="D16" s="46">
        <v>29928</v>
      </c>
      <c r="E16" s="58">
        <v>10677</v>
      </c>
      <c r="F16" s="51">
        <v>228386</v>
      </c>
      <c r="G16" s="52">
        <v>3381</v>
      </c>
      <c r="H16" s="53">
        <v>2346</v>
      </c>
      <c r="I16" s="46">
        <v>471500</v>
      </c>
      <c r="J16" s="1">
        <v>0</v>
      </c>
      <c r="K16" s="2"/>
    </row>
    <row r="17" spans="1:11" ht="15.75" thickBot="1">
      <c r="A17">
        <v>14</v>
      </c>
      <c r="B17" s="29">
        <v>1501</v>
      </c>
      <c r="C17" s="51">
        <v>3745173</v>
      </c>
      <c r="D17" s="46">
        <v>26634</v>
      </c>
      <c r="E17" s="58">
        <v>13962</v>
      </c>
      <c r="F17" s="51">
        <v>416730</v>
      </c>
      <c r="G17" s="52">
        <v>8038</v>
      </c>
      <c r="H17" s="53">
        <v>5774</v>
      </c>
      <c r="I17" s="46">
        <v>691750</v>
      </c>
      <c r="J17" s="1">
        <v>0</v>
      </c>
      <c r="K17" s="2"/>
    </row>
    <row r="18" spans="1:11" ht="15.75" thickBot="1">
      <c r="A18">
        <v>15</v>
      </c>
      <c r="B18" s="29">
        <v>1504</v>
      </c>
      <c r="C18" s="51">
        <v>4564034</v>
      </c>
      <c r="D18" s="46">
        <v>35036</v>
      </c>
      <c r="E18" s="58">
        <v>7744</v>
      </c>
      <c r="F18" s="51">
        <v>511925</v>
      </c>
      <c r="G18" s="52">
        <v>3626</v>
      </c>
      <c r="H18" s="53">
        <v>3499</v>
      </c>
      <c r="I18" s="46">
        <v>785430</v>
      </c>
      <c r="J18" s="1">
        <v>0</v>
      </c>
      <c r="K18" s="2"/>
    </row>
    <row r="19" spans="1:11" ht="15.75" thickBot="1">
      <c r="A19">
        <v>16</v>
      </c>
      <c r="B19" s="29">
        <v>1507</v>
      </c>
      <c r="C19" s="51">
        <v>4840192</v>
      </c>
      <c r="D19" s="46">
        <v>53138</v>
      </c>
      <c r="E19" s="58">
        <v>20856</v>
      </c>
      <c r="F19" s="51">
        <v>150294</v>
      </c>
      <c r="G19" s="52">
        <v>5899</v>
      </c>
      <c r="H19" s="53">
        <v>6466</v>
      </c>
      <c r="I19" s="46">
        <v>1192755</v>
      </c>
      <c r="J19" s="1">
        <v>0</v>
      </c>
      <c r="K19" s="2"/>
    </row>
    <row r="20" spans="1:11" ht="15.75" thickBot="1">
      <c r="A20">
        <v>17</v>
      </c>
      <c r="B20" s="29">
        <v>1508</v>
      </c>
      <c r="C20" s="54">
        <v>434985</v>
      </c>
      <c r="D20" s="47">
        <v>2057</v>
      </c>
      <c r="E20" s="59">
        <v>196</v>
      </c>
      <c r="F20" s="54">
        <v>726</v>
      </c>
      <c r="G20" s="55">
        <v>387</v>
      </c>
      <c r="H20" s="56">
        <v>53</v>
      </c>
      <c r="I20" s="47">
        <v>141270</v>
      </c>
      <c r="J20" s="3">
        <v>0</v>
      </c>
      <c r="K20" s="4"/>
    </row>
    <row r="21" ht="15">
      <c r="I21" s="81">
        <f>+SUM(I4:I20)</f>
        <v>8225366</v>
      </c>
    </row>
    <row r="23" spans="3:8" ht="15">
      <c r="C23" s="62"/>
      <c r="F23" s="80"/>
      <c r="G23" s="80"/>
      <c r="H23" s="80"/>
    </row>
  </sheetData>
  <sheetProtection/>
  <mergeCells count="5">
    <mergeCell ref="C2:E2"/>
    <mergeCell ref="F2:H2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4"/>
  <sheetViews>
    <sheetView zoomScale="90" zoomScaleNormal="90" zoomScalePageLayoutView="0" workbookViewId="0" topLeftCell="A1">
      <selection activeCell="E54" sqref="E54"/>
    </sheetView>
  </sheetViews>
  <sheetFormatPr defaultColWidth="9.140625" defaultRowHeight="15"/>
  <cols>
    <col min="2" max="2" width="14.140625" style="0" bestFit="1" customWidth="1"/>
    <col min="3" max="3" width="18.140625" style="0" bestFit="1" customWidth="1"/>
    <col min="4" max="4" width="20.140625" style="0" bestFit="1" customWidth="1"/>
    <col min="5" max="5" width="24.421875" style="0" bestFit="1" customWidth="1"/>
    <col min="6" max="6" width="15.421875" style="0" bestFit="1" customWidth="1"/>
    <col min="7" max="7" width="20.140625" style="0" bestFit="1" customWidth="1"/>
    <col min="8" max="8" width="24.421875" style="0" bestFit="1" customWidth="1"/>
    <col min="9" max="9" width="16.8515625" style="0" customWidth="1"/>
    <col min="10" max="10" width="23.7109375" style="0" customWidth="1"/>
    <col min="11" max="11" width="21.140625" style="0" customWidth="1"/>
    <col min="12" max="12" width="14.57421875" style="0" customWidth="1"/>
  </cols>
  <sheetData>
    <row r="1" ht="15.75" thickBot="1"/>
    <row r="2" spans="1:14" ht="15.75" customHeight="1" thickBot="1">
      <c r="A2" s="117"/>
      <c r="B2" s="122" t="s">
        <v>0</v>
      </c>
      <c r="C2" s="110" t="s">
        <v>23</v>
      </c>
      <c r="D2" s="111"/>
      <c r="E2" s="112"/>
      <c r="F2" s="110" t="s">
        <v>24</v>
      </c>
      <c r="G2" s="111"/>
      <c r="H2" s="112"/>
      <c r="I2" s="113" t="s">
        <v>25</v>
      </c>
      <c r="J2" s="115" t="s">
        <v>15</v>
      </c>
      <c r="K2" s="120" t="s">
        <v>4</v>
      </c>
      <c r="L2" s="118" t="s">
        <v>31</v>
      </c>
      <c r="M2" s="118" t="s">
        <v>32</v>
      </c>
      <c r="N2" s="118" t="s">
        <v>33</v>
      </c>
    </row>
    <row r="3" spans="1:14" ht="15.75" thickBot="1">
      <c r="A3" s="117"/>
      <c r="B3" s="123"/>
      <c r="C3" s="61" t="s">
        <v>20</v>
      </c>
      <c r="D3" s="61" t="s">
        <v>21</v>
      </c>
      <c r="E3" s="61" t="s">
        <v>22</v>
      </c>
      <c r="F3" s="61" t="s">
        <v>20</v>
      </c>
      <c r="G3" s="61" t="s">
        <v>21</v>
      </c>
      <c r="H3" s="61" t="s">
        <v>22</v>
      </c>
      <c r="I3" s="114"/>
      <c r="J3" s="116"/>
      <c r="K3" s="121"/>
      <c r="L3" s="119"/>
      <c r="M3" s="119"/>
      <c r="N3" s="119"/>
    </row>
    <row r="4" spans="1:15" ht="15.75" thickBot="1">
      <c r="A4" s="101">
        <v>14</v>
      </c>
      <c r="B4" s="84">
        <v>1501</v>
      </c>
      <c r="C4" s="63">
        <f>'Buildings Data (Yearly)'!C17/12/C$22</f>
        <v>387235.2687864072</v>
      </c>
      <c r="D4" s="64">
        <f>'Buildings Data (Yearly)'!D17/12/D$22</f>
        <v>2466.061164556962</v>
      </c>
      <c r="E4" s="65">
        <f>'Buildings Data (Yearly)'!E17/12/E$22</f>
        <v>1080.9632084630591</v>
      </c>
      <c r="F4" s="63">
        <f>'Buildings Data (Yearly)'!C17/12/C$22-'Buildings Data (Yearly)'!F17/12/C$22</f>
        <v>344147.12477774336</v>
      </c>
      <c r="G4" s="66">
        <f>'Buildings Data (Yearly)'!D17/12/D$22-'Buildings Data (Yearly)'!G17/12/D$22</f>
        <v>1721.8169789029535</v>
      </c>
      <c r="H4" s="67">
        <f>'Buildings Data (Yearly)'!E17/12/E$22-'Buildings Data (Yearly)'!H17/12/E$22</f>
        <v>633.9297200183016</v>
      </c>
      <c r="I4" s="45">
        <f>+'Buildings Data (Yearly)'!I17*10000000/'Buildings Data (Yearly)'!$I$21</f>
        <v>840996.0116060489</v>
      </c>
      <c r="J4" s="5">
        <v>1</v>
      </c>
      <c r="K4" s="97"/>
      <c r="L4" s="100">
        <v>12949.779240365042</v>
      </c>
      <c r="M4" s="100">
        <f aca="true" t="shared" si="0" ref="M4:M20">+L4/I4</f>
        <v>0.015398145843325543</v>
      </c>
      <c r="N4" s="100" t="s">
        <v>36</v>
      </c>
      <c r="O4" t="s">
        <v>1</v>
      </c>
    </row>
    <row r="5" spans="1:15" ht="15.75" thickBot="1">
      <c r="A5" s="101">
        <v>16</v>
      </c>
      <c r="B5" s="84">
        <v>1507</v>
      </c>
      <c r="C5" s="63">
        <f>'Buildings Data (Yearly)'!C19/12/C$22</f>
        <v>500455.66656008083</v>
      </c>
      <c r="D5" s="64">
        <f>'Buildings Data (Yearly)'!D19/12/D$22</f>
        <v>4920.085535864979</v>
      </c>
      <c r="E5" s="65">
        <f>'Buildings Data (Yearly)'!E19/12/E$22</f>
        <v>1614.7091158648877</v>
      </c>
      <c r="F5" s="63">
        <f>'Buildings Data (Yearly)'!C19/12/C$22-'Buildings Data (Yearly)'!F19/12/C$22</f>
        <v>484915.89376801375</v>
      </c>
      <c r="G5" s="66">
        <f>'Buildings Data (Yearly)'!D19/12/D$22-'Buildings Data (Yearly)'!G19/12/D$22</f>
        <v>4373.892894514768</v>
      </c>
      <c r="H5" s="67">
        <f>'Buildings Data (Yearly)'!E19/12/E$22-'Buildings Data (Yearly)'!H19/12/E$22</f>
        <v>1114.0997399930827</v>
      </c>
      <c r="I5" s="45">
        <f>+'Buildings Data (Yearly)'!I19*10000000/'Buildings Data (Yearly)'!$I$21</f>
        <v>1450093.5277530507</v>
      </c>
      <c r="J5" s="5">
        <v>2</v>
      </c>
      <c r="K5" s="98"/>
      <c r="L5" s="25">
        <v>10105.476602526935</v>
      </c>
      <c r="M5" s="25">
        <f t="shared" si="0"/>
        <v>0.006968844704924361</v>
      </c>
      <c r="N5" s="25" t="s">
        <v>36</v>
      </c>
      <c r="O5" t="s">
        <v>2</v>
      </c>
    </row>
    <row r="6" spans="1:15" ht="15.75" thickBot="1">
      <c r="A6" s="101">
        <v>15</v>
      </c>
      <c r="B6" s="84">
        <v>1504</v>
      </c>
      <c r="C6" s="68">
        <f>'Buildings Data (Yearly)'!C18/12/C$22</f>
        <v>471902.0810895254</v>
      </c>
      <c r="D6" s="69">
        <f>'Buildings Data (Yearly)'!D18/12/D$22</f>
        <v>3244.0083713080166</v>
      </c>
      <c r="E6" s="70">
        <f>'Buildings Data (Yearly)'!E18/12/E$22</f>
        <v>599.5544396460343</v>
      </c>
      <c r="F6" s="68">
        <f>'Buildings Data (Yearly)'!C18/12/C$22-'Buildings Data (Yearly)'!F18/12/C$22</f>
        <v>418971.1710959199</v>
      </c>
      <c r="G6" s="71">
        <f>'Buildings Data (Yearly)'!D18/12/D$22-'Buildings Data (Yearly)'!G18/12/D$22</f>
        <v>2908.2744303797467</v>
      </c>
      <c r="H6" s="72">
        <f>'Buildings Data (Yearly)'!E18/12/E$22-'Buildings Data (Yearly)'!H18/12/E$22</f>
        <v>328.6555522078275</v>
      </c>
      <c r="I6" s="82">
        <f>+'Buildings Data (Yearly)'!I18*10000000/'Buildings Data (Yearly)'!$I$21</f>
        <v>954887.6001384011</v>
      </c>
      <c r="J6" s="1">
        <v>3</v>
      </c>
      <c r="K6" s="98"/>
      <c r="L6" s="25">
        <v>9159.173741943263</v>
      </c>
      <c r="M6" s="25">
        <f t="shared" si="0"/>
        <v>0.009591886773496414</v>
      </c>
      <c r="N6" s="25" t="s">
        <v>35</v>
      </c>
      <c r="O6" t="s">
        <v>40</v>
      </c>
    </row>
    <row r="7" spans="1:15" ht="15.75" thickBot="1">
      <c r="A7" s="101">
        <v>6</v>
      </c>
      <c r="B7" s="84">
        <v>386</v>
      </c>
      <c r="C7" s="68">
        <f>'Buildings Data (Yearly)'!C9/12/C$22</f>
        <v>788560.8042317558</v>
      </c>
      <c r="D7" s="69">
        <f>'Buildings Data (Yearly)'!D9/12/D$22</f>
        <v>4673.331274261603</v>
      </c>
      <c r="E7" s="70">
        <f>'Buildings Data (Yearly)'!E9/12/E$22</f>
        <v>1086.2278910425957</v>
      </c>
      <c r="F7" s="68">
        <f>'Buildings Data (Yearly)'!C9/12/C$22-'Buildings Data (Yearly)'!F9/12/C$22</f>
        <v>762173.4647841061</v>
      </c>
      <c r="G7" s="71">
        <f>'Buildings Data (Yearly)'!D9/12/D$22-'Buildings Data (Yearly)'!G9/12/D$22</f>
        <v>4050.9364725738387</v>
      </c>
      <c r="H7" s="72">
        <f>'Buildings Data (Yearly)'!E9/12/E$22-'Buildings Data (Yearly)'!H9/12/E$22</f>
        <v>866.1177061363876</v>
      </c>
      <c r="I7" s="82">
        <f>+'Buildings Data (Yearly)'!I9*10000000/'Buildings Data (Yearly)'!$I$21</f>
        <v>484136.51137225993</v>
      </c>
      <c r="J7" s="1">
        <v>4</v>
      </c>
      <c r="K7" s="98"/>
      <c r="L7" s="25">
        <v>8447.272683324954</v>
      </c>
      <c r="M7" s="25">
        <f t="shared" si="0"/>
        <v>0.01744812152130728</v>
      </c>
      <c r="N7" s="25" t="s">
        <v>35</v>
      </c>
      <c r="O7" t="s">
        <v>41</v>
      </c>
    </row>
    <row r="8" spans="1:15" ht="15.75" thickBot="1">
      <c r="A8" s="101">
        <v>1</v>
      </c>
      <c r="B8" s="84">
        <v>378</v>
      </c>
      <c r="C8" s="68">
        <f>'Buildings Data (Yearly)'!C4/12/C$22</f>
        <v>135916.4027139606</v>
      </c>
      <c r="D8" s="69">
        <f>'Buildings Data (Yearly)'!D4/12/D$22</f>
        <v>0</v>
      </c>
      <c r="E8" s="70">
        <f>'Buildings Data (Yearly)'!E4/12/E$22</f>
        <v>0</v>
      </c>
      <c r="F8" s="68">
        <f>'Buildings Data (Yearly)'!C4/12/C$22-'Buildings Data (Yearly)'!F4/12/C$22</f>
        <v>73835.68558441891</v>
      </c>
      <c r="G8" s="71">
        <f>'Buildings Data (Yearly)'!D4/12/D$22-'Buildings Data (Yearly)'!G4/12/D$22</f>
        <v>0</v>
      </c>
      <c r="H8" s="72">
        <f>'Buildings Data (Yearly)'!E4/12/E$22-'Buildings Data (Yearly)'!H4/12/E$22</f>
        <v>0</v>
      </c>
      <c r="I8" s="82">
        <f>+'Buildings Data (Yearly)'!I4*10000000/'Buildings Data (Yearly)'!$I$21</f>
        <v>364615.99398738</v>
      </c>
      <c r="J8" s="1">
        <v>5</v>
      </c>
      <c r="K8" s="98"/>
      <c r="L8" s="25">
        <v>4780.215218974708</v>
      </c>
      <c r="M8" s="25">
        <f t="shared" si="0"/>
        <v>0.013110272993510424</v>
      </c>
      <c r="N8" s="25" t="s">
        <v>36</v>
      </c>
      <c r="O8" t="s">
        <v>42</v>
      </c>
    </row>
    <row r="9" spans="1:15" ht="15.75" thickBot="1">
      <c r="A9" s="101">
        <v>3</v>
      </c>
      <c r="B9" s="84">
        <v>388</v>
      </c>
      <c r="C9" s="68">
        <f>'Buildings Data (Yearly)'!C6/12/C$22</f>
        <v>137472.30315559515</v>
      </c>
      <c r="D9" s="69">
        <f>'Buildings Data (Yearly)'!D6/12/D$22</f>
        <v>0</v>
      </c>
      <c r="E9" s="70">
        <f>'Buildings Data (Yearly)'!E6/12/E$22</f>
        <v>0</v>
      </c>
      <c r="F9" s="68">
        <f>'Buildings Data (Yearly)'!C6/12/C$22-'Buildings Data (Yearly)'!F6/12/C$22</f>
        <v>68160.5986931379</v>
      </c>
      <c r="G9" s="71">
        <f>'Buildings Data (Yearly)'!D6/12/D$22-'Buildings Data (Yearly)'!G6/12/D$22</f>
        <v>0</v>
      </c>
      <c r="H9" s="72">
        <f>'Buildings Data (Yearly)'!E6/12/E$22-'Buildings Data (Yearly)'!H6/12/E$22</f>
        <v>0</v>
      </c>
      <c r="I9" s="82">
        <f>+'Buildings Data (Yearly)'!I6*10000000/'Buildings Data (Yearly)'!$I$21</f>
        <v>511284.2395098285</v>
      </c>
      <c r="J9" s="1">
        <v>5</v>
      </c>
      <c r="K9" s="98"/>
      <c r="L9" s="25">
        <v>5337.001243609206</v>
      </c>
      <c r="M9" s="25">
        <f t="shared" si="0"/>
        <v>0.010438423153285192</v>
      </c>
      <c r="N9" s="25" t="s">
        <v>36</v>
      </c>
      <c r="O9" t="s">
        <v>43</v>
      </c>
    </row>
    <row r="10" spans="1:15" ht="15.75" thickBot="1">
      <c r="A10" s="101">
        <v>8</v>
      </c>
      <c r="B10" s="84">
        <v>391</v>
      </c>
      <c r="C10" s="68">
        <f>'Buildings Data (Yearly)'!C11/12/C$22</f>
        <v>226791.82438834614</v>
      </c>
      <c r="D10" s="69">
        <f>'Buildings Data (Yearly)'!D11/12/D$22</f>
        <v>1234.0490801687763</v>
      </c>
      <c r="E10" s="70">
        <f>'Buildings Data (Yearly)'!E11/12/E$22</f>
        <v>308.1387745081633</v>
      </c>
      <c r="F10" s="68">
        <f>'Buildings Data (Yearly)'!C11/12/C$22-'Buildings Data (Yearly)'!F11/12/C$22</f>
        <v>207205.65581056874</v>
      </c>
      <c r="G10" s="71">
        <f>'Buildings Data (Yearly)'!D11/12/D$22-'Buildings Data (Yearly)'!G11/12/D$22</f>
        <v>987.8503628691983</v>
      </c>
      <c r="H10" s="72">
        <f>'Buildings Data (Yearly)'!E11/12/E$22-'Buildings Data (Yearly)'!H11/12/E$22</f>
        <v>209.19371073393398</v>
      </c>
      <c r="I10" s="82">
        <f>+'Buildings Data (Yearly)'!I11*10000000/'Buildings Data (Yearly)'!$I$21</f>
        <v>409003.07658042206</v>
      </c>
      <c r="J10" s="1">
        <v>5</v>
      </c>
      <c r="K10" s="98"/>
      <c r="L10" s="25">
        <v>4172.538901911055</v>
      </c>
      <c r="M10" s="25">
        <f t="shared" si="0"/>
        <v>0.01020172986667158</v>
      </c>
      <c r="N10" s="25" t="s">
        <v>35</v>
      </c>
      <c r="O10" t="s">
        <v>34</v>
      </c>
    </row>
    <row r="11" spans="1:15" ht="15.75" thickBot="1">
      <c r="A11" s="101">
        <v>5</v>
      </c>
      <c r="B11" s="84">
        <v>1559</v>
      </c>
      <c r="C11" s="68">
        <f>'Buildings Data (Yearly)'!C8/12/C$22</f>
        <v>266794.4300544223</v>
      </c>
      <c r="D11" s="69">
        <f>'Buildings Data (Yearly)'!D8/12/D$22</f>
        <v>114.16435443037975</v>
      </c>
      <c r="E11" s="70">
        <f>'Buildings Data (Yearly)'!E8/12/E$22</f>
        <v>13.626237264682596</v>
      </c>
      <c r="F11" s="68">
        <f>'Buildings Data (Yearly)'!C8/12/C$22-'Buildings Data (Yearly)'!F8/12/C$22</f>
        <v>158218.77973151335</v>
      </c>
      <c r="G11" s="71">
        <f>'Buildings Data (Yearly)'!D8/12/D$22-'Buildings Data (Yearly)'!G8/12/D$22</f>
        <v>114.16435443037975</v>
      </c>
      <c r="H11" s="72">
        <f>'Buildings Data (Yearly)'!E8/12/E$22-'Buildings Data (Yearly)'!H8/12/E$22</f>
        <v>13.626237264682596</v>
      </c>
      <c r="I11" s="82">
        <f>+'Buildings Data (Yearly)'!I8*10000000/'Buildings Data (Yearly)'!$I$21</f>
        <v>821714.1948455545</v>
      </c>
      <c r="J11" s="1">
        <v>6</v>
      </c>
      <c r="K11" s="98"/>
      <c r="L11" s="25">
        <v>8360.325074863984</v>
      </c>
      <c r="M11" s="25">
        <f t="shared" si="0"/>
        <v>0.010174249303841405</v>
      </c>
      <c r="N11" s="25" t="s">
        <v>36</v>
      </c>
      <c r="O11" t="s">
        <v>44</v>
      </c>
    </row>
    <row r="12" spans="1:15" ht="15.75" thickBot="1">
      <c r="A12" s="101">
        <v>13</v>
      </c>
      <c r="B12" s="84">
        <v>1194</v>
      </c>
      <c r="C12" s="68">
        <f>'Buildings Data (Yearly)'!C16/12/C$22</f>
        <v>256243.4026377158</v>
      </c>
      <c r="D12" s="69">
        <f>'Buildings Data (Yearly)'!D16/12/D$22</f>
        <v>2771.054987341772</v>
      </c>
      <c r="E12" s="70">
        <f>'Buildings Data (Yearly)'!E16/12/E$22</f>
        <v>826.6325867898641</v>
      </c>
      <c r="F12" s="68">
        <f>'Buildings Data (Yearly)'!C16/12/C$22-'Buildings Data (Yearly)'!F16/12/C$22</f>
        <v>232629.24273187103</v>
      </c>
      <c r="G12" s="71">
        <f>'Buildings Data (Yearly)'!D16/12/D$22-'Buildings Data (Yearly)'!G16/12/D$22</f>
        <v>2458.005772151899</v>
      </c>
      <c r="H12" s="72">
        <f>'Buildings Data (Yearly)'!E16/12/E$22-'Buildings Data (Yearly)'!H16/12/E$22</f>
        <v>645.0010377958563</v>
      </c>
      <c r="I12" s="82">
        <f>+'Buildings Data (Yearly)'!I16*10000000/'Buildings Data (Yearly)'!$I$21</f>
        <v>573226.7719150734</v>
      </c>
      <c r="J12" s="1">
        <v>6</v>
      </c>
      <c r="K12" s="98"/>
      <c r="L12" s="25">
        <v>5801.480453252149</v>
      </c>
      <c r="M12" s="25">
        <f t="shared" si="0"/>
        <v>0.010120742326584269</v>
      </c>
      <c r="N12" s="25" t="s">
        <v>36</v>
      </c>
      <c r="O12" t="s">
        <v>46</v>
      </c>
    </row>
    <row r="13" spans="1:15" ht="15.75" thickBot="1">
      <c r="A13" s="101">
        <v>7</v>
      </c>
      <c r="B13" s="84">
        <v>387</v>
      </c>
      <c r="C13" s="68">
        <f>'Buildings Data (Yearly)'!C10/12/C$22</f>
        <v>214077.96301110587</v>
      </c>
      <c r="D13" s="69">
        <f>'Buildings Data (Yearly)'!D10/12/D$22</f>
        <v>1823.5741772151898</v>
      </c>
      <c r="E13" s="70">
        <f>'Buildings Data (Yearly)'!E10/12/E$22</f>
        <v>678.834365549642</v>
      </c>
      <c r="F13" s="68">
        <f>'Buildings Data (Yearly)'!C10/12/C$22-'Buildings Data (Yearly)'!F10/12/C$22</f>
        <v>201104.26791444593</v>
      </c>
      <c r="G13" s="71">
        <f>'Buildings Data (Yearly)'!D10/12/D$22-'Buildings Data (Yearly)'!G10/12/D$22</f>
        <v>1359.9724556962024</v>
      </c>
      <c r="H13" s="72">
        <f>'Buildings Data (Yearly)'!E10/12/E$22-'Buildings Data (Yearly)'!H10/12/E$22</f>
        <v>445.1753651813916</v>
      </c>
      <c r="I13" s="82">
        <f>+'Buildings Data (Yearly)'!I10*10000000/'Buildings Data (Yearly)'!$I$21</f>
        <v>690109.1088226348</v>
      </c>
      <c r="J13" s="1">
        <v>6</v>
      </c>
      <c r="K13" s="98"/>
      <c r="L13" s="25">
        <v>6521.048613218305</v>
      </c>
      <c r="M13" s="25">
        <f t="shared" si="0"/>
        <v>0.009449300885686879</v>
      </c>
      <c r="N13" s="25" t="s">
        <v>35</v>
      </c>
      <c r="O13" t="s">
        <v>45</v>
      </c>
    </row>
    <row r="14" spans="1:15" ht="15.75" thickBot="1">
      <c r="A14" s="101">
        <v>4</v>
      </c>
      <c r="B14" s="84">
        <v>469</v>
      </c>
      <c r="C14" s="68">
        <f>'Buildings Data (Yearly)'!C7/12/C$22</f>
        <v>61027.734002374855</v>
      </c>
      <c r="D14" s="69">
        <f>'Buildings Data (Yearly)'!D7/12/D$22</f>
        <v>47.96199156118143</v>
      </c>
      <c r="E14" s="70">
        <f>'Buildings Data (Yearly)'!E7/12/E$22</f>
        <v>13.781080869963082</v>
      </c>
      <c r="F14" s="68">
        <f>'Buildings Data (Yearly)'!C7/12/C$22-'Buildings Data (Yearly)'!F7/12/C$22</f>
        <v>37229.42612427124</v>
      </c>
      <c r="G14" s="71">
        <f>'Buildings Data (Yearly)'!D7/12/D$22-'Buildings Data (Yearly)'!G7/12/D$22</f>
        <v>47.96199156118143</v>
      </c>
      <c r="H14" s="72">
        <f>'Buildings Data (Yearly)'!E7/12/E$22-'Buildings Data (Yearly)'!H7/12/E$22</f>
        <v>13.781080869963082</v>
      </c>
      <c r="I14" s="82">
        <f>+'Buildings Data (Yearly)'!I7*10000000/'Buildings Data (Yearly)'!$I$21</f>
        <v>205534.9269564418</v>
      </c>
      <c r="J14" s="1">
        <v>7</v>
      </c>
      <c r="K14" s="98"/>
      <c r="L14" s="25">
        <v>1832.4697066139784</v>
      </c>
      <c r="M14" s="25">
        <f t="shared" si="0"/>
        <v>0.00891561222099408</v>
      </c>
      <c r="N14" s="25" t="s">
        <v>36</v>
      </c>
      <c r="O14" t="s">
        <v>47</v>
      </c>
    </row>
    <row r="15" spans="1:15" ht="15.75" thickBot="1">
      <c r="A15" s="101">
        <v>2</v>
      </c>
      <c r="B15" s="84">
        <v>379</v>
      </c>
      <c r="C15" s="68">
        <f>'Buildings Data (Yearly)'!C5/12/C$22</f>
        <v>68636.52969611796</v>
      </c>
      <c r="D15" s="69">
        <f>'Buildings Data (Yearly)'!D5/12/D$22</f>
        <v>0</v>
      </c>
      <c r="E15" s="70">
        <f>'Buildings Data (Yearly)'!E5/12/E$22</f>
        <v>0</v>
      </c>
      <c r="F15" s="68">
        <f>'Buildings Data (Yearly)'!C5/12/C$22-'Buildings Data (Yearly)'!F5/12/C$22</f>
        <v>43406.39637172542</v>
      </c>
      <c r="G15" s="71">
        <f>'Buildings Data (Yearly)'!D5/12/D$22-'Buildings Data (Yearly)'!G5/12/D$22</f>
        <v>0</v>
      </c>
      <c r="H15" s="72">
        <f>'Buildings Data (Yearly)'!E5/12/E$22-'Buildings Data (Yearly)'!H5/12/E$22</f>
        <v>0</v>
      </c>
      <c r="I15" s="82">
        <f>+'Buildings Data (Yearly)'!I5*10000000/'Buildings Data (Yearly)'!$I$21</f>
        <v>250262.41993365402</v>
      </c>
      <c r="J15" s="1">
        <v>7</v>
      </c>
      <c r="K15" s="98"/>
      <c r="L15" s="25">
        <v>1942.7202659782238</v>
      </c>
      <c r="M15" s="25">
        <f t="shared" si="0"/>
        <v>0.007762732680732688</v>
      </c>
      <c r="N15" s="25" t="s">
        <v>36</v>
      </c>
      <c r="O15" t="s">
        <v>48</v>
      </c>
    </row>
    <row r="16" spans="1:15" ht="15.75" thickBot="1">
      <c r="A16" s="101">
        <v>10</v>
      </c>
      <c r="B16" s="84">
        <v>446</v>
      </c>
      <c r="C16" s="68">
        <f>'Buildings Data (Yearly)'!C13/12/C$22</f>
        <v>193615.10119538195</v>
      </c>
      <c r="D16" s="69">
        <f>'Buildings Data (Yearly)'!D13/12/D$22</f>
        <v>898.1299578059072</v>
      </c>
      <c r="E16" s="70">
        <f>'Buildings Data (Yearly)'!E13/12/E$22</f>
        <v>468.09221876290326</v>
      </c>
      <c r="F16" s="68">
        <f>'Buildings Data (Yearly)'!C13/12/C$22-'Buildings Data (Yearly)'!F13/12/C$22</f>
        <v>170945.97917075327</v>
      </c>
      <c r="G16" s="71">
        <f>'Buildings Data (Yearly)'!D13/12/D$22-'Buildings Data (Yearly)'!G13/12/D$22</f>
        <v>770.9103122362869</v>
      </c>
      <c r="H16" s="72">
        <f>'Buildings Data (Yearly)'!E13/12/E$22-'Buildings Data (Yearly)'!H13/12/E$22</f>
        <v>280.18950375503584</v>
      </c>
      <c r="I16" s="82">
        <f>+'Buildings Data (Yearly)'!I13*10000000/'Buildings Data (Yearly)'!$I$21</f>
        <v>718588.084712583</v>
      </c>
      <c r="J16" s="1">
        <v>7</v>
      </c>
      <c r="K16" s="98"/>
      <c r="L16" s="25">
        <v>4581.012454898348</v>
      </c>
      <c r="M16" s="25">
        <f t="shared" si="0"/>
        <v>0.006375018668352449</v>
      </c>
      <c r="N16" s="25" t="s">
        <v>35</v>
      </c>
      <c r="O16" t="s">
        <v>49</v>
      </c>
    </row>
    <row r="17" spans="1:15" ht="15.75" thickBot="1">
      <c r="A17" s="101">
        <v>9</v>
      </c>
      <c r="B17" s="84">
        <v>392</v>
      </c>
      <c r="C17" s="68">
        <f>'Buildings Data (Yearly)'!C12/12/C$22</f>
        <v>92364.83859768073</v>
      </c>
      <c r="D17" s="69">
        <f>'Buildings Data (Yearly)'!D12/12/D$22</f>
        <v>502.58241350210966</v>
      </c>
      <c r="E17" s="70">
        <f>'Buildings Data (Yearly)'!E12/12/E$22</f>
        <v>125.50074207983234</v>
      </c>
      <c r="F17" s="68">
        <f>'Buildings Data (Yearly)'!C12/12/C$22-'Buildings Data (Yearly)'!F12/12/C$22</f>
        <v>84068.15045057541</v>
      </c>
      <c r="G17" s="71">
        <f>'Buildings Data (Yearly)'!D12/12/D$22-'Buildings Data (Yearly)'!G12/12/D$22</f>
        <v>422.49144303797465</v>
      </c>
      <c r="H17" s="72">
        <f>'Buildings Data (Yearly)'!E12/12/E$22-'Buildings Data (Yearly)'!H12/12/E$22</f>
        <v>78.97023869304687</v>
      </c>
      <c r="I17" s="82">
        <f>+'Buildings Data (Yearly)'!I12*10000000/'Buildings Data (Yearly)'!$I$21</f>
        <v>362070.2106143362</v>
      </c>
      <c r="J17" s="1">
        <v>8</v>
      </c>
      <c r="K17" s="98"/>
      <c r="L17" s="25">
        <v>1658.5673889007624</v>
      </c>
      <c r="M17" s="25">
        <f t="shared" si="0"/>
        <v>0.004580789416744939</v>
      </c>
      <c r="N17" s="25" t="s">
        <v>36</v>
      </c>
      <c r="O17" t="s">
        <v>50</v>
      </c>
    </row>
    <row r="18" spans="1:15" ht="15.75" thickBot="1">
      <c r="A18" s="101">
        <v>11</v>
      </c>
      <c r="B18" s="84">
        <v>463</v>
      </c>
      <c r="C18" s="68">
        <f>'Buildings Data (Yearly)'!C14/12/C$22</f>
        <v>83793.63452337314</v>
      </c>
      <c r="D18" s="69">
        <f>'Buildings Data (Yearly)'!D14/12/D$22</f>
        <v>515.1747510548523</v>
      </c>
      <c r="E18" s="70">
        <f>'Buildings Data (Yearly)'!E14/12/E$22</f>
        <v>151.4370459643134</v>
      </c>
      <c r="F18" s="68">
        <f>'Buildings Data (Yearly)'!C14/12/C$22-'Buildings Data (Yearly)'!F14/12/C$22</f>
        <v>76860.94415843443</v>
      </c>
      <c r="G18" s="71">
        <f>'Buildings Data (Yearly)'!D14/12/D$22-'Buildings Data (Yearly)'!G14/12/D$22</f>
        <v>453.60192405063293</v>
      </c>
      <c r="H18" s="72">
        <f>'Buildings Data (Yearly)'!E14/12/E$22-'Buildings Data (Yearly)'!H14/12/E$22</f>
        <v>93.06100677357091</v>
      </c>
      <c r="I18" s="82">
        <f>+'Buildings Data (Yearly)'!I14*10000000/'Buildings Data (Yearly)'!$I$21</f>
        <v>355181.763340379</v>
      </c>
      <c r="J18" s="1">
        <v>9</v>
      </c>
      <c r="K18" s="98"/>
      <c r="L18" s="25">
        <v>1558.8376133691263</v>
      </c>
      <c r="M18" s="25">
        <f t="shared" si="0"/>
        <v>0.004388844738842224</v>
      </c>
      <c r="N18" s="25" t="s">
        <v>36</v>
      </c>
      <c r="O18" t="s">
        <v>51</v>
      </c>
    </row>
    <row r="19" spans="1:15" ht="15.75" thickBot="1">
      <c r="A19" s="101">
        <v>12</v>
      </c>
      <c r="B19" s="84">
        <v>518</v>
      </c>
      <c r="C19" s="68">
        <f>'Buildings Data (Yearly)'!C15/12/C$22</f>
        <v>519977.3161402785</v>
      </c>
      <c r="D19" s="69">
        <f>'Buildings Data (Yearly)'!D15/12/D$22</f>
        <v>2237.0843206751056</v>
      </c>
      <c r="E19" s="70">
        <f>'Buildings Data (Yearly)'!E15/12/E$22</f>
        <v>361.8695055404912</v>
      </c>
      <c r="F19" s="68">
        <f>'Buildings Data (Yearly)'!C15/12/C$22-'Buildings Data (Yearly)'!F15/12/C$22</f>
        <v>502355.6683221407</v>
      </c>
      <c r="G19" s="71">
        <f>'Buildings Data (Yearly)'!D15/12/D$22-'Buildings Data (Yearly)'!G15/12/D$22</f>
        <v>2155.882261603376</v>
      </c>
      <c r="H19" s="72">
        <f>'Buildings Data (Yearly)'!E15/12/E$22-'Buildings Data (Yearly)'!H15/12/E$22</f>
        <v>299.0030017966147</v>
      </c>
      <c r="I19" s="82">
        <f>+'Buildings Data (Yearly)'!I15*10000000/'Buildings Data (Yearly)'!$I$21</f>
        <v>836546.3615843963</v>
      </c>
      <c r="J19" s="1">
        <v>10</v>
      </c>
      <c r="K19" s="98"/>
      <c r="L19" s="25">
        <v>2558.074802517877</v>
      </c>
      <c r="M19" s="25">
        <f t="shared" si="0"/>
        <v>0.0030578996215738143</v>
      </c>
      <c r="N19" s="25" t="s">
        <v>36</v>
      </c>
      <c r="O19" t="s">
        <v>52</v>
      </c>
    </row>
    <row r="20" spans="1:15" ht="15.75" thickBot="1">
      <c r="A20" s="101">
        <v>17</v>
      </c>
      <c r="B20" s="84">
        <v>1508</v>
      </c>
      <c r="C20" s="73">
        <f>'Buildings Data (Yearly)'!C20/12/C$22</f>
        <v>44975.63487535965</v>
      </c>
      <c r="D20" s="74">
        <f>'Buildings Data (Yearly)'!D20/12/D$22</f>
        <v>190.45910548523204</v>
      </c>
      <c r="E20" s="75">
        <f>'Buildings Data (Yearly)'!E20/12/E$22</f>
        <v>15.174673317487436</v>
      </c>
      <c r="F20" s="73">
        <f>'Buildings Data (Yearly)'!C20/12/C$22-'Buildings Data (Yearly)'!F20/12/C$22</f>
        <v>44900.569503175524</v>
      </c>
      <c r="G20" s="76">
        <f>'Buildings Data (Yearly)'!D20/12/D$22-'Buildings Data (Yearly)'!G20/12/D$22</f>
        <v>154.62649789029535</v>
      </c>
      <c r="H20" s="77">
        <f>'Buildings Data (Yearly)'!E20/12/E$22-'Buildings Data (Yearly)'!H20/12/E$22</f>
        <v>11.071317777554608</v>
      </c>
      <c r="I20" s="47">
        <f>+'Buildings Data (Yearly)'!I20*10000000/'Buildings Data (Yearly)'!$I$21</f>
        <v>171749.19632755552</v>
      </c>
      <c r="J20" s="3">
        <v>11</v>
      </c>
      <c r="K20" s="99"/>
      <c r="L20" s="26">
        <v>283.74424373206716</v>
      </c>
      <c r="M20" s="26">
        <f t="shared" si="0"/>
        <v>0.0016520848411477726</v>
      </c>
      <c r="N20" s="26" t="s">
        <v>36</v>
      </c>
      <c r="O20" t="s">
        <v>53</v>
      </c>
    </row>
    <row r="22" spans="3:5" ht="15" hidden="1">
      <c r="C22" s="85">
        <v>0.805964164829594</v>
      </c>
      <c r="D22" s="85">
        <v>0.9000182282172804</v>
      </c>
      <c r="E22" s="85">
        <v>1.07635485730758</v>
      </c>
    </row>
    <row r="23" spans="3:10" ht="15" hidden="1">
      <c r="C23" s="85"/>
      <c r="D23" s="85"/>
      <c r="E23" s="85"/>
      <c r="G23" s="85"/>
      <c r="H23" s="85"/>
      <c r="J23" s="101" t="s">
        <v>38</v>
      </c>
    </row>
    <row r="24" spans="2:11" ht="15" hidden="1">
      <c r="B24">
        <f aca="true" t="shared" si="1" ref="B24:B40">+A4</f>
        <v>14</v>
      </c>
      <c r="C24" s="85">
        <f aca="true" t="shared" si="2" ref="C24:C40">+C4-F4</f>
        <v>43088.14400866383</v>
      </c>
      <c r="D24" s="85">
        <f aca="true" t="shared" si="3" ref="D24:D40">+D4-G4</f>
        <v>744.2441856540086</v>
      </c>
      <c r="E24" s="85">
        <f aca="true" t="shared" si="4" ref="E24:E40">+E4-H4</f>
        <v>447.0334884447575</v>
      </c>
      <c r="F24">
        <f>+C24*'Extra Variables'!J$4</f>
        <v>3317.787088667115</v>
      </c>
      <c r="G24">
        <f>+D24*'Extra Variables'!K$4</f>
        <v>4864.379997434599</v>
      </c>
      <c r="H24">
        <f>+E24*'Extra Variables'!L$4</f>
        <v>4767.612154263338</v>
      </c>
      <c r="I24">
        <f aca="true" t="shared" si="5" ref="I24:I40">+F24+G24+H24</f>
        <v>12949.779240365053</v>
      </c>
      <c r="J24">
        <v>9</v>
      </c>
      <c r="K24">
        <v>1</v>
      </c>
    </row>
    <row r="25" spans="2:11" ht="15" hidden="1">
      <c r="B25">
        <f t="shared" si="1"/>
        <v>16</v>
      </c>
      <c r="C25" s="85">
        <f t="shared" si="2"/>
        <v>15539.772792067088</v>
      </c>
      <c r="D25" s="85">
        <f t="shared" si="3"/>
        <v>546.1926413502106</v>
      </c>
      <c r="E25" s="85">
        <f t="shared" si="4"/>
        <v>500.609375871805</v>
      </c>
      <c r="F25">
        <f>+C25*'Extra Variables'!J$4</f>
        <v>1196.5625049891657</v>
      </c>
      <c r="G25">
        <f>+D25*'Extra Variables'!K$4</f>
        <v>3569.915103864976</v>
      </c>
      <c r="H25">
        <f>+E25*'Extra Variables'!L$4</f>
        <v>5338.9989936728</v>
      </c>
      <c r="I25">
        <f t="shared" si="5"/>
        <v>10105.476602526942</v>
      </c>
      <c r="J25">
        <v>9</v>
      </c>
      <c r="K25">
        <v>2</v>
      </c>
    </row>
    <row r="26" spans="2:11" ht="15" hidden="1">
      <c r="B26">
        <f t="shared" si="1"/>
        <v>15</v>
      </c>
      <c r="C26" s="85">
        <f t="shared" si="2"/>
        <v>52930.90999360551</v>
      </c>
      <c r="D26" s="85">
        <f t="shared" si="3"/>
        <v>335.73394092826993</v>
      </c>
      <c r="E26" s="85">
        <f t="shared" si="4"/>
        <v>270.8988874382068</v>
      </c>
      <c r="F26">
        <f>+C26*'Extra Variables'!J$4</f>
        <v>4075.6800695076245</v>
      </c>
      <c r="G26">
        <f>+D26*'Extra Variables'!K$4</f>
        <v>2194.357037907172</v>
      </c>
      <c r="H26">
        <f>+E26*'Extra Variables'!L$4</f>
        <v>2889.1366345284755</v>
      </c>
      <c r="I26">
        <f t="shared" si="5"/>
        <v>9159.173741943272</v>
      </c>
      <c r="J26">
        <v>9</v>
      </c>
      <c r="K26">
        <v>3</v>
      </c>
    </row>
    <row r="27" spans="2:11" ht="15" hidden="1">
      <c r="B27">
        <f t="shared" si="1"/>
        <v>6</v>
      </c>
      <c r="C27" s="85">
        <f t="shared" si="2"/>
        <v>26387.33944764966</v>
      </c>
      <c r="D27" s="85">
        <f t="shared" si="3"/>
        <v>622.3948016877639</v>
      </c>
      <c r="E27" s="85">
        <f t="shared" si="4"/>
        <v>220.11018490620813</v>
      </c>
      <c r="F27">
        <f>+C27*'Extra Variables'!J$4</f>
        <v>2031.825137469024</v>
      </c>
      <c r="G27">
        <f>+D27*'Extra Variables'!K$4</f>
        <v>4067.9724238312247</v>
      </c>
      <c r="H27">
        <f>+E27*'Extra Variables'!L$4</f>
        <v>2347.4751220247094</v>
      </c>
      <c r="I27">
        <f t="shared" si="5"/>
        <v>8447.272683324958</v>
      </c>
      <c r="J27">
        <v>9</v>
      </c>
      <c r="K27">
        <v>4</v>
      </c>
    </row>
    <row r="28" spans="2:12" ht="15" hidden="1">
      <c r="B28">
        <f t="shared" si="1"/>
        <v>1</v>
      </c>
      <c r="C28" s="85">
        <f t="shared" si="2"/>
        <v>62080.71712954168</v>
      </c>
      <c r="D28" s="85">
        <f t="shared" si="3"/>
        <v>0</v>
      </c>
      <c r="E28" s="85">
        <f t="shared" si="4"/>
        <v>0</v>
      </c>
      <c r="F28">
        <f>+C28*'Extra Variables'!J$4</f>
        <v>4780.215218974709</v>
      </c>
      <c r="G28">
        <f>+D28*'Extra Variables'!K$4</f>
        <v>0</v>
      </c>
      <c r="H28">
        <f>+E28*'Extra Variables'!L$4</f>
        <v>0</v>
      </c>
      <c r="I28">
        <f t="shared" si="5"/>
        <v>4780.215218974709</v>
      </c>
      <c r="J28">
        <v>9</v>
      </c>
      <c r="K28">
        <v>5</v>
      </c>
      <c r="L28" s="124" t="s">
        <v>37</v>
      </c>
    </row>
    <row r="29" spans="2:12" ht="15" hidden="1">
      <c r="B29">
        <f t="shared" si="1"/>
        <v>3</v>
      </c>
      <c r="C29" s="85">
        <f t="shared" si="2"/>
        <v>69311.70446245724</v>
      </c>
      <c r="D29" s="85">
        <f t="shared" si="3"/>
        <v>0</v>
      </c>
      <c r="E29" s="85">
        <f t="shared" si="4"/>
        <v>0</v>
      </c>
      <c r="F29">
        <f>+C29*'Extra Variables'!J$4</f>
        <v>5337.001243609207</v>
      </c>
      <c r="G29">
        <f>+D29*'Extra Variables'!K$4</f>
        <v>0</v>
      </c>
      <c r="H29">
        <f>+E29*'Extra Variables'!L$4</f>
        <v>0</v>
      </c>
      <c r="I29">
        <f t="shared" si="5"/>
        <v>5337.001243609207</v>
      </c>
      <c r="J29">
        <v>8</v>
      </c>
      <c r="K29">
        <v>5</v>
      </c>
      <c r="L29" s="124"/>
    </row>
    <row r="30" spans="2:12" ht="15" hidden="1">
      <c r="B30">
        <f t="shared" si="1"/>
        <v>8</v>
      </c>
      <c r="C30" s="85">
        <f t="shared" si="2"/>
        <v>19586.168577777396</v>
      </c>
      <c r="D30" s="85">
        <f t="shared" si="3"/>
        <v>246.198717299578</v>
      </c>
      <c r="E30" s="85">
        <f t="shared" si="4"/>
        <v>98.94506377422931</v>
      </c>
      <c r="F30">
        <f>+C30*'Extra Variables'!J$4</f>
        <v>1508.1349804888596</v>
      </c>
      <c r="G30">
        <f>+D30*'Extra Variables'!K$4</f>
        <v>1609.1548162700417</v>
      </c>
      <c r="H30">
        <f>+E30*'Extra Variables'!L$4</f>
        <v>1055.2491051521556</v>
      </c>
      <c r="I30">
        <f t="shared" si="5"/>
        <v>4172.538901911057</v>
      </c>
      <c r="J30">
        <v>5</v>
      </c>
      <c r="K30">
        <v>5</v>
      </c>
      <c r="L30" s="124"/>
    </row>
    <row r="31" spans="2:12" ht="15" hidden="1">
      <c r="B31">
        <f t="shared" si="1"/>
        <v>5</v>
      </c>
      <c r="C31" s="85">
        <f t="shared" si="2"/>
        <v>108575.65032290894</v>
      </c>
      <c r="D31" s="85">
        <f t="shared" si="3"/>
        <v>0</v>
      </c>
      <c r="E31" s="85">
        <f t="shared" si="4"/>
        <v>0</v>
      </c>
      <c r="F31">
        <f>+C31*'Extra Variables'!J$4</f>
        <v>8360.32507486399</v>
      </c>
      <c r="G31">
        <f>+D31*'Extra Variables'!K$4</f>
        <v>0</v>
      </c>
      <c r="H31">
        <f>+E31*'Extra Variables'!L$4</f>
        <v>0</v>
      </c>
      <c r="I31">
        <f t="shared" si="5"/>
        <v>8360.32507486399</v>
      </c>
      <c r="J31">
        <v>9</v>
      </c>
      <c r="K31">
        <v>6</v>
      </c>
      <c r="L31" s="124"/>
    </row>
    <row r="32" spans="2:12" ht="15" hidden="1">
      <c r="B32">
        <f t="shared" si="1"/>
        <v>13</v>
      </c>
      <c r="C32" s="85">
        <f t="shared" si="2"/>
        <v>23614.159905844775</v>
      </c>
      <c r="D32" s="85">
        <f t="shared" si="3"/>
        <v>313.0492151898734</v>
      </c>
      <c r="E32" s="85">
        <f t="shared" si="4"/>
        <v>181.63154899400786</v>
      </c>
      <c r="F32">
        <f>+C32*'Extra Variables'!J$4</f>
        <v>1818.2903127500476</v>
      </c>
      <c r="G32">
        <f>+D32*'Extra Variables'!K$4</f>
        <v>2046.0896704810123</v>
      </c>
      <c r="H32">
        <f>+E32*'Extra Variables'!L$4</f>
        <v>1937.1004700210935</v>
      </c>
      <c r="I32">
        <f t="shared" si="5"/>
        <v>5801.480453252153</v>
      </c>
      <c r="J32">
        <v>9</v>
      </c>
      <c r="K32">
        <v>6</v>
      </c>
      <c r="L32" s="124"/>
    </row>
    <row r="33" spans="2:12" ht="15" hidden="1">
      <c r="B33">
        <f t="shared" si="1"/>
        <v>7</v>
      </c>
      <c r="C33" s="85">
        <f t="shared" si="2"/>
        <v>12973.69509665994</v>
      </c>
      <c r="D33" s="85">
        <f t="shared" si="3"/>
        <v>463.60172151898746</v>
      </c>
      <c r="E33" s="85">
        <f t="shared" si="4"/>
        <v>233.65900036825042</v>
      </c>
      <c r="F33">
        <f>+C33*'Extra Variables'!J$4</f>
        <v>998.9745224428153</v>
      </c>
      <c r="G33">
        <f>+D33*'Extra Variables'!K$4</f>
        <v>3030.1008518481017</v>
      </c>
      <c r="H33">
        <f>+E33*'Extra Variables'!L$4</f>
        <v>2491.9732389273904</v>
      </c>
      <c r="I33">
        <f t="shared" si="5"/>
        <v>6521.048613218307</v>
      </c>
      <c r="J33">
        <v>10</v>
      </c>
      <c r="K33">
        <v>6</v>
      </c>
      <c r="L33" s="124"/>
    </row>
    <row r="34" spans="2:12" ht="15" hidden="1">
      <c r="B34">
        <f t="shared" si="1"/>
        <v>4</v>
      </c>
      <c r="C34" s="85">
        <f t="shared" si="2"/>
        <v>23798.307878103617</v>
      </c>
      <c r="D34" s="85">
        <f t="shared" si="3"/>
        <v>0</v>
      </c>
      <c r="E34" s="85">
        <f t="shared" si="4"/>
        <v>0</v>
      </c>
      <c r="F34">
        <f>+C34*'Extra Variables'!J$4</f>
        <v>1832.4697066139784</v>
      </c>
      <c r="G34">
        <f>+D34*'Extra Variables'!K$4</f>
        <v>0</v>
      </c>
      <c r="H34">
        <f>+E34*'Extra Variables'!L$4</f>
        <v>0</v>
      </c>
      <c r="I34">
        <f t="shared" si="5"/>
        <v>1832.4697066139784</v>
      </c>
      <c r="J34">
        <v>7</v>
      </c>
      <c r="K34">
        <v>7</v>
      </c>
      <c r="L34" s="124"/>
    </row>
    <row r="35" spans="2:12" ht="15" hidden="1">
      <c r="B35">
        <f t="shared" si="1"/>
        <v>2</v>
      </c>
      <c r="C35" s="85">
        <f t="shared" si="2"/>
        <v>25230.133324392533</v>
      </c>
      <c r="D35" s="85">
        <f t="shared" si="3"/>
        <v>0</v>
      </c>
      <c r="E35" s="85">
        <f t="shared" si="4"/>
        <v>0</v>
      </c>
      <c r="F35">
        <f>+C35*'Extra Variables'!J$4</f>
        <v>1942.720265978225</v>
      </c>
      <c r="G35">
        <f>+D35*'Extra Variables'!K$4</f>
        <v>0</v>
      </c>
      <c r="H35">
        <f>+E35*'Extra Variables'!L$4</f>
        <v>0</v>
      </c>
      <c r="I35">
        <f t="shared" si="5"/>
        <v>1942.720265978225</v>
      </c>
      <c r="J35">
        <v>7</v>
      </c>
      <c r="K35">
        <v>7</v>
      </c>
      <c r="L35" s="124"/>
    </row>
    <row r="36" spans="2:12" ht="15" hidden="1">
      <c r="B36">
        <f t="shared" si="1"/>
        <v>10</v>
      </c>
      <c r="C36" s="85">
        <f t="shared" si="2"/>
        <v>22669.122024628683</v>
      </c>
      <c r="D36" s="85">
        <f t="shared" si="3"/>
        <v>127.2196455696203</v>
      </c>
      <c r="E36" s="85">
        <f t="shared" si="4"/>
        <v>187.9027150078674</v>
      </c>
      <c r="F36">
        <f>+C36*'Extra Variables'!J$4</f>
        <v>1745.5223958964086</v>
      </c>
      <c r="G36">
        <f>+D36*'Extra Variables'!K$4</f>
        <v>831.5076034430382</v>
      </c>
      <c r="H36">
        <f>+E36*'Extra Variables'!L$4</f>
        <v>2003.9824555589057</v>
      </c>
      <c r="I36">
        <f t="shared" si="5"/>
        <v>4581.012454898353</v>
      </c>
      <c r="J36">
        <v>8</v>
      </c>
      <c r="K36">
        <v>7</v>
      </c>
      <c r="L36" s="124"/>
    </row>
    <row r="37" spans="2:11" ht="15" hidden="1">
      <c r="B37">
        <f t="shared" si="1"/>
        <v>9</v>
      </c>
      <c r="C37" s="85">
        <f t="shared" si="2"/>
        <v>8296.68814710532</v>
      </c>
      <c r="D37" s="85">
        <f t="shared" si="3"/>
        <v>80.09097046413501</v>
      </c>
      <c r="E37" s="85">
        <f t="shared" si="4"/>
        <v>46.53050338678547</v>
      </c>
      <c r="F37">
        <f>+C37*'Extra Variables'!J$4</f>
        <v>638.8449873271096</v>
      </c>
      <c r="G37">
        <f>+D37*'Extra Variables'!K$4</f>
        <v>523.4745829535864</v>
      </c>
      <c r="H37">
        <f>+E37*'Extra Variables'!L$4</f>
        <v>496.247818620067</v>
      </c>
      <c r="I37">
        <f t="shared" si="5"/>
        <v>1658.567388900763</v>
      </c>
      <c r="J37">
        <v>9</v>
      </c>
      <c r="K37">
        <v>8</v>
      </c>
    </row>
    <row r="38" spans="2:11" ht="15" hidden="1">
      <c r="B38">
        <f t="shared" si="1"/>
        <v>11</v>
      </c>
      <c r="C38" s="85">
        <f t="shared" si="2"/>
        <v>6932.6903649387095</v>
      </c>
      <c r="D38" s="85">
        <f t="shared" si="3"/>
        <v>61.57282700421939</v>
      </c>
      <c r="E38" s="85">
        <f t="shared" si="4"/>
        <v>58.37603919074249</v>
      </c>
      <c r="F38">
        <f>+C38*'Extra Variables'!J$4</f>
        <v>533.8171581002806</v>
      </c>
      <c r="G38">
        <f>+D38*'Extra Variables'!K$4</f>
        <v>402.4399972995779</v>
      </c>
      <c r="H38">
        <f>+E38*'Extra Variables'!L$4</f>
        <v>622.5804579692687</v>
      </c>
      <c r="I38">
        <f t="shared" si="5"/>
        <v>1558.8376133691272</v>
      </c>
      <c r="J38">
        <v>8</v>
      </c>
      <c r="K38">
        <v>9</v>
      </c>
    </row>
    <row r="39" spans="2:11" ht="15" hidden="1">
      <c r="B39">
        <f t="shared" si="1"/>
        <v>12</v>
      </c>
      <c r="C39" s="85">
        <f t="shared" si="2"/>
        <v>17621.647818137775</v>
      </c>
      <c r="D39" s="85">
        <f t="shared" si="3"/>
        <v>81.20205907172976</v>
      </c>
      <c r="E39" s="85">
        <f t="shared" si="4"/>
        <v>62.866503743876535</v>
      </c>
      <c r="F39">
        <f>+C39*'Extra Variables'!J$4</f>
        <v>1356.8668819966088</v>
      </c>
      <c r="G39">
        <f>+D39*'Extra Variables'!K$4</f>
        <v>530.7366580928257</v>
      </c>
      <c r="H39">
        <f>+E39*'Extra Variables'!L$4</f>
        <v>670.4712624284432</v>
      </c>
      <c r="I39">
        <f t="shared" si="5"/>
        <v>2558.0748025178773</v>
      </c>
      <c r="J39">
        <v>10</v>
      </c>
      <c r="K39">
        <v>10</v>
      </c>
    </row>
    <row r="40" spans="2:11" ht="15" hidden="1">
      <c r="B40">
        <f t="shared" si="1"/>
        <v>17</v>
      </c>
      <c r="C40" s="85">
        <f t="shared" si="2"/>
        <v>75.06537218412268</v>
      </c>
      <c r="D40" s="85">
        <f t="shared" si="3"/>
        <v>35.83260759493669</v>
      </c>
      <c r="E40" s="85">
        <f t="shared" si="4"/>
        <v>4.103355539932828</v>
      </c>
      <c r="F40">
        <f>+C40*'Extra Variables'!J$4</f>
        <v>5.780033658177446</v>
      </c>
      <c r="G40">
        <f>+D40*'Extra Variables'!K$4</f>
        <v>234.20192324050618</v>
      </c>
      <c r="H40">
        <f>+E40*'Extra Variables'!L$4</f>
        <v>43.762286833383605</v>
      </c>
      <c r="I40">
        <f t="shared" si="5"/>
        <v>283.7442437320672</v>
      </c>
      <c r="J40">
        <v>7</v>
      </c>
      <c r="K40">
        <v>11</v>
      </c>
    </row>
    <row r="41" spans="3:5" ht="15" hidden="1">
      <c r="C41" s="85"/>
      <c r="D41" s="85"/>
      <c r="E41" s="85"/>
    </row>
    <row r="42" spans="3:5" ht="15" hidden="1">
      <c r="C42" s="78">
        <f>+SUM(C23:C39)*12*'Extra Variables'!J4</f>
        <v>497700.45059610205</v>
      </c>
      <c r="D42" s="78">
        <f>+SUM(D23:D39)*12*'Extra Variables'!K4</f>
        <v>284041.5449211139</v>
      </c>
      <c r="E42" s="78">
        <f>+SUM(E23:E39)*12*'Extra Variables'!L4</f>
        <v>295449.93255799974</v>
      </c>
    </row>
    <row r="43" spans="3:5" ht="15" hidden="1">
      <c r="C43" s="78">
        <f>+SUM(C24:C40)*12</f>
        <v>6464543.000000002</v>
      </c>
      <c r="D43" s="78">
        <f>+SUM(D24:D40)*12</f>
        <v>43888</v>
      </c>
      <c r="E43" s="78">
        <f>+SUM(E24:E40)*12</f>
        <v>27752.00000000003</v>
      </c>
    </row>
    <row r="44" spans="3:5" ht="15">
      <c r="C44" s="85"/>
      <c r="D44" s="85"/>
      <c r="E44" s="85"/>
    </row>
  </sheetData>
  <sheetProtection/>
  <mergeCells count="11">
    <mergeCell ref="N2:N3"/>
    <mergeCell ref="B2:B3"/>
    <mergeCell ref="L28:L36"/>
    <mergeCell ref="A2:A3"/>
    <mergeCell ref="M2:M3"/>
    <mergeCell ref="C2:E2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3"/>
  <sheetViews>
    <sheetView zoomScale="90" zoomScaleNormal="90" zoomScalePageLayoutView="0" workbookViewId="0" topLeftCell="A1">
      <selection activeCell="G53" sqref="G53"/>
    </sheetView>
  </sheetViews>
  <sheetFormatPr defaultColWidth="9.140625" defaultRowHeight="15"/>
  <cols>
    <col min="2" max="2" width="14.140625" style="0" bestFit="1" customWidth="1"/>
    <col min="3" max="3" width="18.140625" style="0" bestFit="1" customWidth="1"/>
    <col min="4" max="4" width="20.140625" style="0" bestFit="1" customWidth="1"/>
    <col min="5" max="5" width="24.421875" style="0" bestFit="1" customWidth="1"/>
    <col min="6" max="6" width="15.421875" style="0" bestFit="1" customWidth="1"/>
    <col min="7" max="7" width="20.140625" style="0" bestFit="1" customWidth="1"/>
    <col min="8" max="8" width="24.421875" style="0" bestFit="1" customWidth="1"/>
    <col min="9" max="9" width="16.8515625" style="0" customWidth="1"/>
    <col min="10" max="10" width="23.7109375" style="0" customWidth="1"/>
    <col min="11" max="11" width="21.140625" style="0" customWidth="1"/>
  </cols>
  <sheetData>
    <row r="1" ht="15.75" thickBot="1"/>
    <row r="2" spans="2:11" ht="15.75" thickBot="1">
      <c r="B2" s="60"/>
      <c r="C2" s="110" t="s">
        <v>23</v>
      </c>
      <c r="D2" s="111"/>
      <c r="E2" s="112"/>
      <c r="F2" s="110" t="s">
        <v>24</v>
      </c>
      <c r="G2" s="111"/>
      <c r="H2" s="112"/>
      <c r="I2" s="113" t="s">
        <v>25</v>
      </c>
      <c r="J2" s="115" t="s">
        <v>15</v>
      </c>
      <c r="K2" s="115" t="s">
        <v>4</v>
      </c>
    </row>
    <row r="3" spans="2:11" ht="15.75" thickBot="1">
      <c r="B3" s="84" t="s">
        <v>0</v>
      </c>
      <c r="C3" s="61" t="s">
        <v>20</v>
      </c>
      <c r="D3" s="61" t="s">
        <v>21</v>
      </c>
      <c r="E3" s="61" t="s">
        <v>22</v>
      </c>
      <c r="F3" s="61" t="s">
        <v>20</v>
      </c>
      <c r="G3" s="61" t="s">
        <v>21</v>
      </c>
      <c r="H3" s="61" t="s">
        <v>22</v>
      </c>
      <c r="I3" s="114"/>
      <c r="J3" s="116"/>
      <c r="K3" s="116"/>
    </row>
    <row r="4" spans="1:11" ht="15.75" thickBot="1">
      <c r="A4">
        <v>1</v>
      </c>
      <c r="B4" s="84">
        <v>378</v>
      </c>
      <c r="C4" s="63">
        <f>'Buildings Data (Yearly)'!C4/12</f>
        <v>109543.75</v>
      </c>
      <c r="D4" s="64">
        <f>'Buildings Data (Yearly)'!D4/12</f>
        <v>0</v>
      </c>
      <c r="E4" s="65">
        <f>'Buildings Data (Yearly)'!E4/12</f>
        <v>0</v>
      </c>
      <c r="F4" s="63">
        <f>'Buildings Data (Yearly)'!C4/12-'Buildings Data (Yearly)'!F4/12</f>
        <v>59508.916666666664</v>
      </c>
      <c r="G4" s="66">
        <f>'Buildings Data (Yearly)'!D4/12-'Buildings Data (Yearly)'!G4/12</f>
        <v>0</v>
      </c>
      <c r="H4" s="67">
        <f>'Buildings Data (Yearly)'!E4/12-'Buildings Data (Yearly)'!H4/12</f>
        <v>0</v>
      </c>
      <c r="I4" s="45">
        <f>+'Buildings Data (Yearly)'!I4*10000000/'Buildings Data (Yearly)'!$I$21</f>
        <v>364615.99398738</v>
      </c>
      <c r="J4" s="5">
        <v>9</v>
      </c>
      <c r="K4" s="6"/>
    </row>
    <row r="5" spans="1:11" ht="15.75" thickBot="1">
      <c r="A5">
        <v>2</v>
      </c>
      <c r="B5" s="84">
        <v>379</v>
      </c>
      <c r="C5" s="63">
        <f>'Buildings Data (Yearly)'!C5/12</f>
        <v>55318.583333333336</v>
      </c>
      <c r="D5" s="64">
        <f>'Buildings Data (Yearly)'!D5/12</f>
        <v>0</v>
      </c>
      <c r="E5" s="65">
        <f>'Buildings Data (Yearly)'!E5/12</f>
        <v>0</v>
      </c>
      <c r="F5" s="63">
        <f>'Buildings Data (Yearly)'!C5/12-'Buildings Data (Yearly)'!F5/12</f>
        <v>34984</v>
      </c>
      <c r="G5" s="66">
        <f>'Buildings Data (Yearly)'!D5/12-'Buildings Data (Yearly)'!G5/12</f>
        <v>0</v>
      </c>
      <c r="H5" s="67">
        <f>'Buildings Data (Yearly)'!E5/12-'Buildings Data (Yearly)'!H5/12</f>
        <v>0</v>
      </c>
      <c r="I5" s="45">
        <f>+'Buildings Data (Yearly)'!I5*10000000/'Buildings Data (Yearly)'!$I$21</f>
        <v>250262.41993365402</v>
      </c>
      <c r="J5" s="5">
        <v>9</v>
      </c>
      <c r="K5" s="2"/>
    </row>
    <row r="6" spans="1:11" ht="15.75" thickBot="1">
      <c r="A6">
        <v>3</v>
      </c>
      <c r="B6" s="84">
        <v>388</v>
      </c>
      <c r="C6" s="68">
        <f>'Buildings Data (Yearly)'!C6/12</f>
        <v>110797.75</v>
      </c>
      <c r="D6" s="69">
        <f>'Buildings Data (Yearly)'!D6/12</f>
        <v>0</v>
      </c>
      <c r="E6" s="70">
        <f>'Buildings Data (Yearly)'!E6/12</f>
        <v>0</v>
      </c>
      <c r="F6" s="68">
        <f>'Buildings Data (Yearly)'!C6/12-'Buildings Data (Yearly)'!F6/12</f>
        <v>54935</v>
      </c>
      <c r="G6" s="71">
        <f>'Buildings Data (Yearly)'!D6/12-'Buildings Data (Yearly)'!G6/12</f>
        <v>0</v>
      </c>
      <c r="H6" s="72">
        <f>'Buildings Data (Yearly)'!E6/12-'Buildings Data (Yearly)'!H6/12</f>
        <v>0</v>
      </c>
      <c r="I6" s="82">
        <f>+'Buildings Data (Yearly)'!I6*10000000/'Buildings Data (Yearly)'!$I$21</f>
        <v>511284.2395098285</v>
      </c>
      <c r="J6" s="1">
        <v>9</v>
      </c>
      <c r="K6" s="2"/>
    </row>
    <row r="7" spans="1:11" ht="15.75" thickBot="1">
      <c r="A7">
        <v>4</v>
      </c>
      <c r="B7" s="84">
        <v>469</v>
      </c>
      <c r="C7" s="68">
        <f>'Buildings Data (Yearly)'!C7/12</f>
        <v>49186.166666666664</v>
      </c>
      <c r="D7" s="69">
        <f>'Buildings Data (Yearly)'!D7/12</f>
        <v>43.166666666666664</v>
      </c>
      <c r="E7" s="70">
        <f>'Buildings Data (Yearly)'!E7/12</f>
        <v>14.833333333333334</v>
      </c>
      <c r="F7" s="68">
        <f>'Buildings Data (Yearly)'!C7/12-'Buildings Data (Yearly)'!F7/12</f>
        <v>30005.583333333332</v>
      </c>
      <c r="G7" s="71">
        <f>'Buildings Data (Yearly)'!D7/12-'Buildings Data (Yearly)'!G7/12</f>
        <v>43.166666666666664</v>
      </c>
      <c r="H7" s="72">
        <f>'Buildings Data (Yearly)'!E7/12-'Buildings Data (Yearly)'!H7/12</f>
        <v>14.833333333333334</v>
      </c>
      <c r="I7" s="82">
        <f>+'Buildings Data (Yearly)'!I7*10000000/'Buildings Data (Yearly)'!$I$21</f>
        <v>205534.9269564418</v>
      </c>
      <c r="J7" s="1">
        <v>9</v>
      </c>
      <c r="K7" s="2"/>
    </row>
    <row r="8" spans="1:11" ht="15.75" thickBot="1">
      <c r="A8">
        <v>5</v>
      </c>
      <c r="B8" s="84">
        <v>1559</v>
      </c>
      <c r="C8" s="68">
        <f>'Buildings Data (Yearly)'!C8/12</f>
        <v>215026.75</v>
      </c>
      <c r="D8" s="69">
        <f>'Buildings Data (Yearly)'!D8/12</f>
        <v>102.75</v>
      </c>
      <c r="E8" s="70">
        <f>'Buildings Data (Yearly)'!E8/12</f>
        <v>14.666666666666666</v>
      </c>
      <c r="F8" s="68">
        <f>'Buildings Data (Yearly)'!C8/12-'Buildings Data (Yearly)'!F8/12</f>
        <v>127518.66666666667</v>
      </c>
      <c r="G8" s="71">
        <f>'Buildings Data (Yearly)'!D8/12-'Buildings Data (Yearly)'!G8/12</f>
        <v>102.75</v>
      </c>
      <c r="H8" s="72">
        <f>'Buildings Data (Yearly)'!E8/12-'Buildings Data (Yearly)'!H8/12</f>
        <v>14.666666666666666</v>
      </c>
      <c r="I8" s="82">
        <f>+'Buildings Data (Yearly)'!I8*10000000/'Buildings Data (Yearly)'!$I$21</f>
        <v>821714.1948455545</v>
      </c>
      <c r="J8" s="1">
        <v>9</v>
      </c>
      <c r="K8" s="2"/>
    </row>
    <row r="9" spans="1:11" ht="15.75" thickBot="1">
      <c r="A9">
        <v>6</v>
      </c>
      <c r="B9" s="84">
        <v>386</v>
      </c>
      <c r="C9" s="68">
        <f>'Buildings Data (Yearly)'!C9/12</f>
        <v>635551.75</v>
      </c>
      <c r="D9" s="69">
        <f>'Buildings Data (Yearly)'!D9/12</f>
        <v>4206.083333333333</v>
      </c>
      <c r="E9" s="70">
        <f>'Buildings Data (Yearly)'!E9/12</f>
        <v>1169.1666666666667</v>
      </c>
      <c r="F9" s="68">
        <f>'Buildings Data (Yearly)'!C9/12-'Buildings Data (Yearly)'!F9/12</f>
        <v>614284.5</v>
      </c>
      <c r="G9" s="71">
        <f>'Buildings Data (Yearly)'!D9/12-'Buildings Data (Yearly)'!G9/12</f>
        <v>3645.9166666666665</v>
      </c>
      <c r="H9" s="72">
        <f>'Buildings Data (Yearly)'!E9/12-'Buildings Data (Yearly)'!H9/12</f>
        <v>932.2500000000001</v>
      </c>
      <c r="I9" s="82">
        <f>+'Buildings Data (Yearly)'!I9*10000000/'Buildings Data (Yearly)'!$I$21</f>
        <v>484136.51137225993</v>
      </c>
      <c r="J9" s="1">
        <v>8</v>
      </c>
      <c r="K9" s="2"/>
    </row>
    <row r="10" spans="1:11" ht="15.75" thickBot="1">
      <c r="A10">
        <v>7</v>
      </c>
      <c r="B10" s="84">
        <v>387</v>
      </c>
      <c r="C10" s="68">
        <f>'Buildings Data (Yearly)'!C10/12</f>
        <v>172539.16666666666</v>
      </c>
      <c r="D10" s="69">
        <f>'Buildings Data (Yearly)'!D10/12</f>
        <v>1641.25</v>
      </c>
      <c r="E10" s="70">
        <f>'Buildings Data (Yearly)'!E10/12</f>
        <v>730.6666666666666</v>
      </c>
      <c r="F10" s="68">
        <f>'Buildings Data (Yearly)'!C10/12-'Buildings Data (Yearly)'!F10/12</f>
        <v>162082.8333333333</v>
      </c>
      <c r="G10" s="71">
        <f>'Buildings Data (Yearly)'!D10/12-'Buildings Data (Yearly)'!G10/12</f>
        <v>1224</v>
      </c>
      <c r="H10" s="72">
        <f>'Buildings Data (Yearly)'!E10/12-'Buildings Data (Yearly)'!H10/12</f>
        <v>479.16666666666663</v>
      </c>
      <c r="I10" s="82">
        <f>+'Buildings Data (Yearly)'!I10*10000000/'Buildings Data (Yearly)'!$I$21</f>
        <v>690109.1088226348</v>
      </c>
      <c r="J10" s="1">
        <v>5</v>
      </c>
      <c r="K10" s="2"/>
    </row>
    <row r="11" spans="1:11" ht="15.75" thickBot="1">
      <c r="A11">
        <v>8</v>
      </c>
      <c r="B11" s="84">
        <v>391</v>
      </c>
      <c r="C11" s="68">
        <f>'Buildings Data (Yearly)'!C11/12</f>
        <v>182786.08333333334</v>
      </c>
      <c r="D11" s="69">
        <f>'Buildings Data (Yearly)'!D11/12</f>
        <v>1110.6666666666667</v>
      </c>
      <c r="E11" s="70">
        <f>'Buildings Data (Yearly)'!E11/12</f>
        <v>331.6666666666667</v>
      </c>
      <c r="F11" s="68">
        <f>'Buildings Data (Yearly)'!C11/12-'Buildings Data (Yearly)'!F11/12</f>
        <v>167000.33333333334</v>
      </c>
      <c r="G11" s="71">
        <f>'Buildings Data (Yearly)'!D11/12-'Buildings Data (Yearly)'!G11/12</f>
        <v>889.0833333333334</v>
      </c>
      <c r="H11" s="72">
        <f>'Buildings Data (Yearly)'!E11/12-'Buildings Data (Yearly)'!H11/12</f>
        <v>225.16666666666669</v>
      </c>
      <c r="I11" s="82">
        <f>+'Buildings Data (Yearly)'!I11*10000000/'Buildings Data (Yearly)'!$I$21</f>
        <v>409003.07658042206</v>
      </c>
      <c r="J11" s="1">
        <v>9</v>
      </c>
      <c r="K11" s="2"/>
    </row>
    <row r="12" spans="1:11" ht="15.75" thickBot="1">
      <c r="A12">
        <v>9</v>
      </c>
      <c r="B12" s="84">
        <v>392</v>
      </c>
      <c r="C12" s="68">
        <f>'Buildings Data (Yearly)'!C12/12</f>
        <v>74442.75</v>
      </c>
      <c r="D12" s="69">
        <f>'Buildings Data (Yearly)'!D12/12</f>
        <v>452.3333333333333</v>
      </c>
      <c r="E12" s="70">
        <f>'Buildings Data (Yearly)'!E12/12</f>
        <v>135.08333333333334</v>
      </c>
      <c r="F12" s="68">
        <f>'Buildings Data (Yearly)'!C12/12-'Buildings Data (Yearly)'!F12/12</f>
        <v>67755.91666666667</v>
      </c>
      <c r="G12" s="71">
        <f>'Buildings Data (Yearly)'!D12/12-'Buildings Data (Yearly)'!G12/12</f>
        <v>380.25</v>
      </c>
      <c r="H12" s="72">
        <f>'Buildings Data (Yearly)'!E12/12-'Buildings Data (Yearly)'!H12/12</f>
        <v>85</v>
      </c>
      <c r="I12" s="82">
        <f>+'Buildings Data (Yearly)'!I12*10000000/'Buildings Data (Yearly)'!$I$21</f>
        <v>362070.2106143362</v>
      </c>
      <c r="J12" s="1">
        <v>9</v>
      </c>
      <c r="K12" s="2"/>
    </row>
    <row r="13" spans="1:11" ht="15.75" thickBot="1">
      <c r="A13">
        <v>10</v>
      </c>
      <c r="B13" s="84">
        <v>446</v>
      </c>
      <c r="C13" s="68">
        <f>'Buildings Data (Yearly)'!C13/12</f>
        <v>156046.83333333334</v>
      </c>
      <c r="D13" s="69">
        <f>'Buildings Data (Yearly)'!D13/12</f>
        <v>808.3333333333334</v>
      </c>
      <c r="E13" s="70">
        <f>'Buildings Data (Yearly)'!E13/12</f>
        <v>503.8333333333333</v>
      </c>
      <c r="F13" s="68">
        <f>'Buildings Data (Yearly)'!C13/12-'Buildings Data (Yearly)'!F13/12</f>
        <v>137776.33333333334</v>
      </c>
      <c r="G13" s="71">
        <f>'Buildings Data (Yearly)'!D13/12-'Buildings Data (Yearly)'!G13/12</f>
        <v>693.8333333333334</v>
      </c>
      <c r="H13" s="72">
        <f>'Buildings Data (Yearly)'!E13/12-'Buildings Data (Yearly)'!H13/12</f>
        <v>301.5833333333333</v>
      </c>
      <c r="I13" s="82">
        <f>+'Buildings Data (Yearly)'!I13*10000000/'Buildings Data (Yearly)'!$I$21</f>
        <v>718588.084712583</v>
      </c>
      <c r="J13" s="1">
        <v>10</v>
      </c>
      <c r="K13" s="2"/>
    </row>
    <row r="14" spans="1:11" ht="15.75" thickBot="1">
      <c r="A14">
        <v>11</v>
      </c>
      <c r="B14" s="84">
        <v>463</v>
      </c>
      <c r="C14" s="68">
        <f>'Buildings Data (Yearly)'!C14/12</f>
        <v>67534.66666666667</v>
      </c>
      <c r="D14" s="69">
        <f>'Buildings Data (Yearly)'!D14/12</f>
        <v>463.6666666666667</v>
      </c>
      <c r="E14" s="70">
        <f>'Buildings Data (Yearly)'!E14/12</f>
        <v>163</v>
      </c>
      <c r="F14" s="68">
        <f>'Buildings Data (Yearly)'!C14/12-'Buildings Data (Yearly)'!F14/12</f>
        <v>61947.16666666667</v>
      </c>
      <c r="G14" s="71">
        <f>'Buildings Data (Yearly)'!D14/12-'Buildings Data (Yearly)'!G14/12</f>
        <v>408.25</v>
      </c>
      <c r="H14" s="72">
        <f>'Buildings Data (Yearly)'!E14/12-'Buildings Data (Yearly)'!H14/12</f>
        <v>100.16666666666666</v>
      </c>
      <c r="I14" s="82">
        <f>+'Buildings Data (Yearly)'!I14*10000000/'Buildings Data (Yearly)'!$I$21</f>
        <v>355181.763340379</v>
      </c>
      <c r="J14" s="1">
        <v>7</v>
      </c>
      <c r="K14" s="2"/>
    </row>
    <row r="15" spans="1:11" ht="15.75" thickBot="1">
      <c r="A15">
        <v>12</v>
      </c>
      <c r="B15" s="84">
        <v>518</v>
      </c>
      <c r="C15" s="68">
        <f>'Buildings Data (Yearly)'!C15/12</f>
        <v>419083.0833333333</v>
      </c>
      <c r="D15" s="69">
        <f>'Buildings Data (Yearly)'!D15/12</f>
        <v>2013.4166666666667</v>
      </c>
      <c r="E15" s="70">
        <f>'Buildings Data (Yearly)'!E15/12</f>
        <v>389.5</v>
      </c>
      <c r="F15" s="68">
        <f>'Buildings Data (Yearly)'!C15/12-'Buildings Data (Yearly)'!F15/12</f>
        <v>404880.6666666666</v>
      </c>
      <c r="G15" s="71">
        <f>'Buildings Data (Yearly)'!D15/12-'Buildings Data (Yearly)'!G15/12</f>
        <v>1940.3333333333335</v>
      </c>
      <c r="H15" s="72">
        <f>'Buildings Data (Yearly)'!E15/12-'Buildings Data (Yearly)'!H15/12</f>
        <v>321.8333333333333</v>
      </c>
      <c r="I15" s="82">
        <f>+'Buildings Data (Yearly)'!I15*10000000/'Buildings Data (Yearly)'!$I$21</f>
        <v>836546.3615843963</v>
      </c>
      <c r="J15" s="1">
        <v>7</v>
      </c>
      <c r="K15" s="2"/>
    </row>
    <row r="16" spans="1:11" ht="15.75" thickBot="1">
      <c r="A16">
        <v>13</v>
      </c>
      <c r="B16" s="84">
        <v>1194</v>
      </c>
      <c r="C16" s="68">
        <f>'Buildings Data (Yearly)'!C16/12</f>
        <v>206523</v>
      </c>
      <c r="D16" s="69">
        <f>'Buildings Data (Yearly)'!D16/12</f>
        <v>2494</v>
      </c>
      <c r="E16" s="70">
        <f>'Buildings Data (Yearly)'!E16/12</f>
        <v>889.75</v>
      </c>
      <c r="F16" s="68">
        <f>'Buildings Data (Yearly)'!C16/12-'Buildings Data (Yearly)'!F16/12</f>
        <v>187490.83333333334</v>
      </c>
      <c r="G16" s="71">
        <f>'Buildings Data (Yearly)'!D16/12-'Buildings Data (Yearly)'!G16/12</f>
        <v>2212.25</v>
      </c>
      <c r="H16" s="72">
        <f>'Buildings Data (Yearly)'!E16/12-'Buildings Data (Yearly)'!H16/12</f>
        <v>694.25</v>
      </c>
      <c r="I16" s="82">
        <f>+'Buildings Data (Yearly)'!I16*10000000/'Buildings Data (Yearly)'!$I$21</f>
        <v>573226.7719150734</v>
      </c>
      <c r="J16" s="1">
        <v>8</v>
      </c>
      <c r="K16" s="2"/>
    </row>
    <row r="17" spans="1:11" ht="15.75" thickBot="1">
      <c r="A17">
        <v>14</v>
      </c>
      <c r="B17" s="84">
        <v>1501</v>
      </c>
      <c r="C17" s="68">
        <f>'Buildings Data (Yearly)'!C17/12</f>
        <v>312097.75</v>
      </c>
      <c r="D17" s="69">
        <f>'Buildings Data (Yearly)'!D17/12</f>
        <v>2219.5</v>
      </c>
      <c r="E17" s="70">
        <f>'Buildings Data (Yearly)'!E17/12</f>
        <v>1163.5</v>
      </c>
      <c r="F17" s="68">
        <f>'Buildings Data (Yearly)'!C17/12-'Buildings Data (Yearly)'!F17/12</f>
        <v>277370.25</v>
      </c>
      <c r="G17" s="71">
        <f>'Buildings Data (Yearly)'!D17/12-'Buildings Data (Yearly)'!G17/12</f>
        <v>1549.6666666666665</v>
      </c>
      <c r="H17" s="72">
        <f>'Buildings Data (Yearly)'!E17/12-'Buildings Data (Yearly)'!H17/12</f>
        <v>682.3333333333333</v>
      </c>
      <c r="I17" s="82">
        <f>+'Buildings Data (Yearly)'!I17*10000000/'Buildings Data (Yearly)'!$I$21</f>
        <v>840996.0116060489</v>
      </c>
      <c r="J17" s="1">
        <v>9</v>
      </c>
      <c r="K17" s="2"/>
    </row>
    <row r="18" spans="1:11" ht="15.75" thickBot="1">
      <c r="A18">
        <v>15</v>
      </c>
      <c r="B18" s="84">
        <v>1504</v>
      </c>
      <c r="C18" s="68">
        <f>'Buildings Data (Yearly)'!C18/12</f>
        <v>380336.1666666667</v>
      </c>
      <c r="D18" s="69">
        <f>'Buildings Data (Yearly)'!D18/12</f>
        <v>2919.6666666666665</v>
      </c>
      <c r="E18" s="70">
        <f>'Buildings Data (Yearly)'!E18/12</f>
        <v>645.3333333333334</v>
      </c>
      <c r="F18" s="68">
        <f>'Buildings Data (Yearly)'!C18/12-'Buildings Data (Yearly)'!F18/12</f>
        <v>337675.75</v>
      </c>
      <c r="G18" s="71">
        <f>'Buildings Data (Yearly)'!D18/12-'Buildings Data (Yearly)'!G18/12</f>
        <v>2617.5</v>
      </c>
      <c r="H18" s="72">
        <f>'Buildings Data (Yearly)'!E18/12-'Buildings Data (Yearly)'!H18/12</f>
        <v>353.75000000000006</v>
      </c>
      <c r="I18" s="82">
        <f>+'Buildings Data (Yearly)'!I18*10000000/'Buildings Data (Yearly)'!$I$21</f>
        <v>954887.6001384011</v>
      </c>
      <c r="J18" s="1">
        <v>8</v>
      </c>
      <c r="K18" s="2"/>
    </row>
    <row r="19" spans="1:11" ht="15.75" thickBot="1">
      <c r="A19">
        <v>16</v>
      </c>
      <c r="B19" s="84">
        <v>1507</v>
      </c>
      <c r="C19" s="68">
        <f>'Buildings Data (Yearly)'!C19/12</f>
        <v>403349.3333333333</v>
      </c>
      <c r="D19" s="69">
        <f>'Buildings Data (Yearly)'!D19/12</f>
        <v>4428.166666666667</v>
      </c>
      <c r="E19" s="70">
        <f>'Buildings Data (Yearly)'!E19/12</f>
        <v>1738</v>
      </c>
      <c r="F19" s="68">
        <f>'Buildings Data (Yearly)'!C19/12-'Buildings Data (Yearly)'!F19/12</f>
        <v>390824.8333333333</v>
      </c>
      <c r="G19" s="71">
        <f>'Buildings Data (Yearly)'!D19/12-'Buildings Data (Yearly)'!G19/12</f>
        <v>3936.5833333333335</v>
      </c>
      <c r="H19" s="72">
        <f>'Buildings Data (Yearly)'!E19/12-'Buildings Data (Yearly)'!H19/12</f>
        <v>1199.1666666666665</v>
      </c>
      <c r="I19" s="82">
        <f>+'Buildings Data (Yearly)'!I19*10000000/'Buildings Data (Yearly)'!$I$21</f>
        <v>1450093.5277530507</v>
      </c>
      <c r="J19" s="1">
        <v>10</v>
      </c>
      <c r="K19" s="2"/>
    </row>
    <row r="20" spans="1:11" ht="15.75" thickBot="1">
      <c r="A20">
        <v>17</v>
      </c>
      <c r="B20" s="84">
        <v>1508</v>
      </c>
      <c r="C20" s="73">
        <f>'Buildings Data (Yearly)'!C20/12</f>
        <v>36248.75</v>
      </c>
      <c r="D20" s="74">
        <f>'Buildings Data (Yearly)'!D20/12</f>
        <v>171.41666666666666</v>
      </c>
      <c r="E20" s="75">
        <f>'Buildings Data (Yearly)'!E20/12</f>
        <v>16.333333333333332</v>
      </c>
      <c r="F20" s="73">
        <f>'Buildings Data (Yearly)'!C20/12-'Buildings Data (Yearly)'!F20/12</f>
        <v>36188.25</v>
      </c>
      <c r="G20" s="76">
        <f>'Buildings Data (Yearly)'!D20/12-'Buildings Data (Yearly)'!G20/12</f>
        <v>139.16666666666666</v>
      </c>
      <c r="H20" s="77">
        <f>'Buildings Data (Yearly)'!E20/12-'Buildings Data (Yearly)'!H20/12</f>
        <v>11.916666666666664</v>
      </c>
      <c r="I20" s="47">
        <f>+'Buildings Data (Yearly)'!I20*10000000/'Buildings Data (Yearly)'!$I$21</f>
        <v>171749.19632755552</v>
      </c>
      <c r="J20" s="3">
        <v>7</v>
      </c>
      <c r="K20" s="4"/>
    </row>
    <row r="22" ht="15">
      <c r="E22" s="78"/>
    </row>
    <row r="23" spans="3:8" ht="15" hidden="1">
      <c r="C23" s="85">
        <f>+(C4-F4)*'Extra Variables'!J4</f>
        <v>3852.682166666667</v>
      </c>
      <c r="D23" s="85">
        <f>+(D4-G4)*'Extra Variables'!K4</f>
        <v>0</v>
      </c>
      <c r="E23" s="85">
        <f>+(E4-H4)*'Extra Variables'!L4</f>
        <v>0</v>
      </c>
      <c r="G23" s="85">
        <f>+SUM(C23:E39)*12</f>
        <v>993602.7501244998</v>
      </c>
      <c r="H23" s="85">
        <f>+G23/12</f>
        <v>82800.22917704165</v>
      </c>
    </row>
    <row r="24" spans="3:5" ht="15" hidden="1">
      <c r="C24" s="85">
        <f>+(C5-F5)*'Extra Variables'!J5</f>
        <v>1568.569074021274</v>
      </c>
      <c r="D24" s="85">
        <f>+(D5-G5)*'Extra Variables'!K5</f>
        <v>0</v>
      </c>
      <c r="E24" s="85">
        <f>+(E5-H5)*'Extra Variables'!L5</f>
        <v>0</v>
      </c>
    </row>
    <row r="25" spans="3:5" ht="15" hidden="1">
      <c r="C25" s="85">
        <f>+(C6-F6)*'Extra Variables'!J6</f>
        <v>4316.849785785775</v>
      </c>
      <c r="D25" s="85">
        <f>+(D6-G6)*'Extra Variables'!K6</f>
        <v>0</v>
      </c>
      <c r="E25" s="85">
        <f>+(E6-H6)*'Extra Variables'!L6</f>
        <v>0</v>
      </c>
    </row>
    <row r="26" spans="3:5" ht="15" hidden="1">
      <c r="C26" s="85">
        <f>+(C7-F7)*'Extra Variables'!J7</f>
        <v>1484.8456353090182</v>
      </c>
      <c r="D26" s="85">
        <f>+(D7-G7)*'Extra Variables'!K7</f>
        <v>0</v>
      </c>
      <c r="E26" s="85">
        <f>+(E7-H7)*'Extra Variables'!L7</f>
        <v>0</v>
      </c>
    </row>
    <row r="27" spans="3:5" ht="15" hidden="1">
      <c r="C27" s="85">
        <f>+(C8-F8)*'Extra Variables'!J8</f>
        <v>6786.426617959221</v>
      </c>
      <c r="D27" s="85">
        <f>+(D8-G8)*'Extra Variables'!K8</f>
        <v>0</v>
      </c>
      <c r="E27" s="85">
        <f>+(E8-H8)*'Extra Variables'!L8</f>
        <v>0</v>
      </c>
    </row>
    <row r="28" spans="3:5" ht="15" hidden="1">
      <c r="C28" s="85">
        <f>+(C9-F9)*'Extra Variables'!J9</f>
        <v>1652.2525732997394</v>
      </c>
      <c r="D28" s="85">
        <f>+(D9-G9)*'Extra Variables'!K9</f>
        <v>3694.0577541817947</v>
      </c>
      <c r="E28" s="85">
        <f>+(E9-H9)*'Extra Variables'!L9</f>
        <v>2549.358130556978</v>
      </c>
    </row>
    <row r="29" spans="3:5" ht="15" hidden="1">
      <c r="C29" s="85">
        <f>+(C10-F10)*'Extra Variables'!J10</f>
        <v>813.7954639388023</v>
      </c>
      <c r="D29" s="85">
        <f>+(D10-G10)*'Extra Variables'!K10</f>
        <v>2756.4715155944514</v>
      </c>
      <c r="E29" s="85">
        <f>+(E10-H10)*'Extra Variables'!L10</f>
        <v>2711.0902135508795</v>
      </c>
    </row>
    <row r="30" spans="3:5" ht="15" hidden="1">
      <c r="C30" s="85">
        <f>+(C11-F11)*'Extra Variables'!J11</f>
        <v>1230.7517021983524</v>
      </c>
      <c r="D30" s="85">
        <f>+(D11-G11)*'Extra Variables'!K11</f>
        <v>1466.43775733172</v>
      </c>
      <c r="E30" s="85">
        <f>+(E11-H11)*'Extra Variables'!L11</f>
        <v>1150.0718326389535</v>
      </c>
    </row>
    <row r="31" spans="3:5" ht="15" hidden="1">
      <c r="C31" s="85">
        <f>+(C12-F12)*'Extra Variables'!J12</f>
        <v>522.2683908233246</v>
      </c>
      <c r="D31" s="85">
        <f>+(D12-G12)*'Extra Variables'!K12</f>
        <v>477.8916286503428</v>
      </c>
      <c r="E31" s="85">
        <f>+(E12-H12)*'Extra Variables'!L12</f>
        <v>541.7970097058004</v>
      </c>
    </row>
    <row r="32" spans="3:5" ht="15" hidden="1">
      <c r="C32" s="85">
        <f>+(C13-F13)*'Extra Variables'!J13</f>
        <v>1429.5203385276047</v>
      </c>
      <c r="D32" s="85">
        <f>+(D13-G13)*'Extra Variables'!K13</f>
        <v>760.4430780188065</v>
      </c>
      <c r="E32" s="85">
        <f>+(E13-H13)*'Extra Variables'!L13</f>
        <v>2191.7881316043668</v>
      </c>
    </row>
    <row r="33" spans="3:5" ht="15" hidden="1">
      <c r="C33" s="85">
        <f>+(C14-F14)*'Extra Variables'!J14</f>
        <v>437.94820838376324</v>
      </c>
      <c r="D33" s="85">
        <f>+(D14-G14)*'Extra Variables'!K14</f>
        <v>368.69473466157734</v>
      </c>
      <c r="E33" s="85">
        <f>+(E14-H14)*'Extra Variables'!L14</f>
        <v>682.1273332324739</v>
      </c>
    </row>
    <row r="34" spans="3:5" ht="15" hidden="1">
      <c r="C34" s="85">
        <f>+(C15-F15)*'Extra Variables'!J15</f>
        <v>1115.1452354742748</v>
      </c>
      <c r="D34" s="85">
        <f>+(D15-G15)*'Extra Variables'!K15</f>
        <v>487.08959127021024</v>
      </c>
      <c r="E34" s="85">
        <f>+(E15-H15)*'Extra Variables'!L15</f>
        <v>735.8920332138537</v>
      </c>
    </row>
    <row r="35" spans="3:5" ht="15" hidden="1">
      <c r="C35" s="85">
        <f>+(C16-F16)*'Extra Variables'!J16</f>
        <v>1496.9939312292456</v>
      </c>
      <c r="D35" s="85">
        <f>+(D16-G16)*'Extra Variables'!K16</f>
        <v>1881.1223811563173</v>
      </c>
      <c r="E35" s="85">
        <f>+(E16-H16)*'Extra Variables'!L16</f>
        <v>2129.8484582441115</v>
      </c>
    </row>
    <row r="36" spans="3:5" ht="15" hidden="1">
      <c r="C36" s="85">
        <f>+(C17-F17)*'Extra Variables'!J17</f>
        <v>2736.318298750117</v>
      </c>
      <c r="D36" s="85">
        <f>+(D17-G17)*'Extra Variables'!K17</f>
        <v>4480.0325449213315</v>
      </c>
      <c r="E36" s="85">
        <f>+(E17-H17)*'Extra Variables'!L17</f>
        <v>5251.202460490179</v>
      </c>
    </row>
    <row r="37" spans="3:5" ht="15" hidden="1">
      <c r="C37" s="85">
        <f>+(C18-F18)*'Extra Variables'!J18</f>
        <v>3367.271563498901</v>
      </c>
      <c r="D37" s="85">
        <f>+(D18-G18)*'Extra Variables'!K18</f>
        <v>2024.514641156937</v>
      </c>
      <c r="E37" s="85">
        <f>+(E18-H18)*'Extra Variables'!L18</f>
        <v>3187.7619384251934</v>
      </c>
    </row>
    <row r="38" spans="3:5" ht="15" hidden="1">
      <c r="C38" s="85">
        <f>+(C19-F19)*'Extra Variables'!J19</f>
        <v>990.3120750744813</v>
      </c>
      <c r="D38" s="85">
        <f>+(D19-G19)*'Extra Variables'!K19</f>
        <v>3299.363350355338</v>
      </c>
      <c r="E38" s="85">
        <f>+(E19-H19)*'Extra Variables'!L19</f>
        <v>5901.144731461227</v>
      </c>
    </row>
    <row r="39" spans="3:5" ht="15" hidden="1">
      <c r="C39" s="85">
        <f>+(C20-F20)*'Extra Variables'!J20</f>
        <v>4.792083279024301</v>
      </c>
      <c r="D39" s="85">
        <f>+(D20-G20)*'Extra Variables'!K20</f>
        <v>216.83032436458436</v>
      </c>
      <c r="E39" s="85">
        <f>+(E20-H20)*'Extra Variables'!L20</f>
        <v>48.45445803463367</v>
      </c>
    </row>
    <row r="40" spans="3:5" ht="15" hidden="1">
      <c r="C40" s="85"/>
      <c r="D40" s="85"/>
      <c r="E40" s="85"/>
    </row>
    <row r="41" spans="3:5" ht="15" hidden="1">
      <c r="C41" s="85">
        <f>+SUM(C23:C39)*12/'Extra Variables'!J4</f>
        <v>5268583.347151103</v>
      </c>
      <c r="D41" s="85">
        <f>+SUM(D23:D39)*12/'Extra Variables'!K4</f>
        <v>40231.853063029535</v>
      </c>
      <c r="E41" s="85">
        <f>+SUM(E23:E39)*12/'Extra Variables'!L4</f>
        <v>30470.36481705615</v>
      </c>
    </row>
    <row r="42" spans="3:5" ht="15" hidden="1">
      <c r="C42" s="85">
        <f>+C41/6464543</f>
        <v>0.8149970302852194</v>
      </c>
      <c r="D42" s="85">
        <f>+D41/43888</f>
        <v>0.9166936990300204</v>
      </c>
      <c r="E42" s="85">
        <f>+E41/27752</f>
        <v>1.0979520329005532</v>
      </c>
    </row>
    <row r="43" spans="3:5" ht="15">
      <c r="C43" s="85"/>
      <c r="D43" s="85"/>
      <c r="E43" s="85"/>
    </row>
  </sheetData>
  <sheetProtection/>
  <mergeCells count="5">
    <mergeCell ref="C2:E2"/>
    <mergeCell ref="F2:H2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zoomScale="90" zoomScaleNormal="90" zoomScalePageLayoutView="0" workbookViewId="0" topLeftCell="A1">
      <selection activeCell="A22" sqref="A22:IV43"/>
    </sheetView>
  </sheetViews>
  <sheetFormatPr defaultColWidth="9.140625" defaultRowHeight="15"/>
  <cols>
    <col min="2" max="2" width="14.140625" style="0" bestFit="1" customWidth="1"/>
    <col min="3" max="3" width="18.140625" style="0" bestFit="1" customWidth="1"/>
    <col min="4" max="4" width="20.140625" style="0" bestFit="1" customWidth="1"/>
    <col min="5" max="5" width="24.421875" style="0" bestFit="1" customWidth="1"/>
    <col min="6" max="6" width="15.421875" style="0" bestFit="1" customWidth="1"/>
    <col min="7" max="7" width="20.140625" style="0" bestFit="1" customWidth="1"/>
    <col min="8" max="8" width="24.421875" style="0" bestFit="1" customWidth="1"/>
    <col min="9" max="9" width="16.8515625" style="0" customWidth="1"/>
    <col min="10" max="10" width="23.7109375" style="0" customWidth="1"/>
    <col min="11" max="11" width="21.140625" style="0" customWidth="1"/>
  </cols>
  <sheetData>
    <row r="1" ht="15.75" thickBot="1"/>
    <row r="2" spans="2:11" ht="15.75" thickBot="1">
      <c r="B2" s="60"/>
      <c r="C2" s="110" t="s">
        <v>23</v>
      </c>
      <c r="D2" s="111"/>
      <c r="E2" s="112"/>
      <c r="F2" s="110" t="s">
        <v>24</v>
      </c>
      <c r="G2" s="111"/>
      <c r="H2" s="112"/>
      <c r="I2" s="113" t="s">
        <v>25</v>
      </c>
      <c r="J2" s="115" t="s">
        <v>15</v>
      </c>
      <c r="K2" s="115" t="s">
        <v>4</v>
      </c>
    </row>
    <row r="3" spans="2:11" ht="15.75" thickBot="1">
      <c r="B3" s="29" t="s">
        <v>0</v>
      </c>
      <c r="C3" s="61" t="s">
        <v>20</v>
      </c>
      <c r="D3" s="61" t="s">
        <v>21</v>
      </c>
      <c r="E3" s="61" t="s">
        <v>22</v>
      </c>
      <c r="F3" s="61" t="s">
        <v>20</v>
      </c>
      <c r="G3" s="61" t="s">
        <v>21</v>
      </c>
      <c r="H3" s="61" t="s">
        <v>22</v>
      </c>
      <c r="I3" s="114"/>
      <c r="J3" s="116"/>
      <c r="K3" s="116"/>
    </row>
    <row r="4" spans="1:11" ht="15.75" thickBot="1">
      <c r="A4">
        <v>1</v>
      </c>
      <c r="B4" s="13">
        <v>378</v>
      </c>
      <c r="C4" s="63">
        <f>'Buildings Data (Yearly)'!C4/12/C$22</f>
        <v>135916.40271396053</v>
      </c>
      <c r="D4" s="64">
        <f>'Buildings Data (Yearly)'!D4/12/D$22</f>
        <v>0</v>
      </c>
      <c r="E4" s="65">
        <f>'Buildings Data (Yearly)'!E4/12/E$22</f>
        <v>0</v>
      </c>
      <c r="F4" s="63">
        <f>'Buildings Data (Yearly)'!C4/12/C$22-'Buildings Data (Yearly)'!F4/12/C$22</f>
        <v>73835.68558441887</v>
      </c>
      <c r="G4" s="66">
        <f>'Buildings Data (Yearly)'!D4/12/D$22-'Buildings Data (Yearly)'!G4/12/D$22</f>
        <v>0</v>
      </c>
      <c r="H4" s="67">
        <f>'Buildings Data (Yearly)'!E4/12/E$22-'Buildings Data (Yearly)'!H4/12/E$22</f>
        <v>0</v>
      </c>
      <c r="I4" s="45">
        <f>+'Buildings Data (Yearly)'!I4*10000000/'Buildings Data (Yearly)'!$I$21</f>
        <v>364615.99398738</v>
      </c>
      <c r="J4" s="5">
        <v>9</v>
      </c>
      <c r="K4" s="6"/>
    </row>
    <row r="5" spans="1:11" ht="15.75" thickBot="1">
      <c r="A5">
        <v>2</v>
      </c>
      <c r="B5" s="13">
        <v>379</v>
      </c>
      <c r="C5" s="63">
        <f>'Buildings Data (Yearly)'!C5/12/C$22</f>
        <v>68636.52969611793</v>
      </c>
      <c r="D5" s="64">
        <f>'Buildings Data (Yearly)'!D5/12/D$22</f>
        <v>0</v>
      </c>
      <c r="E5" s="65">
        <f>'Buildings Data (Yearly)'!E5/12/E$22</f>
        <v>0</v>
      </c>
      <c r="F5" s="63">
        <f>'Buildings Data (Yearly)'!C5/12/C$22-'Buildings Data (Yearly)'!F5/12/C$22</f>
        <v>43406.39637172541</v>
      </c>
      <c r="G5" s="66">
        <f>'Buildings Data (Yearly)'!D5/12/D$22-'Buildings Data (Yearly)'!G5/12/D$22</f>
        <v>0</v>
      </c>
      <c r="H5" s="67">
        <f>'Buildings Data (Yearly)'!E5/12/E$22-'Buildings Data (Yearly)'!H5/12/E$22</f>
        <v>0</v>
      </c>
      <c r="I5" s="45">
        <f>+'Buildings Data (Yearly)'!I5*10000000/'Buildings Data (Yearly)'!$I$21</f>
        <v>250262.41993365402</v>
      </c>
      <c r="J5" s="5">
        <v>9</v>
      </c>
      <c r="K5" s="2"/>
    </row>
    <row r="6" spans="1:11" ht="15.75" thickBot="1">
      <c r="A6">
        <v>3</v>
      </c>
      <c r="B6" s="13">
        <v>388</v>
      </c>
      <c r="C6" s="68">
        <f>'Buildings Data (Yearly)'!C6/12/C$22</f>
        <v>137472.3031555951</v>
      </c>
      <c r="D6" s="69">
        <f>'Buildings Data (Yearly)'!D6/12/D$22</f>
        <v>0</v>
      </c>
      <c r="E6" s="70">
        <f>'Buildings Data (Yearly)'!E6/12/E$22</f>
        <v>0</v>
      </c>
      <c r="F6" s="68">
        <f>'Buildings Data (Yearly)'!C6/12/C$22-'Buildings Data (Yearly)'!F6/12/C$22</f>
        <v>68160.59869313787</v>
      </c>
      <c r="G6" s="71">
        <f>'Buildings Data (Yearly)'!D6/12/D$22-'Buildings Data (Yearly)'!G6/12/D$22</f>
        <v>0</v>
      </c>
      <c r="H6" s="72">
        <f>'Buildings Data (Yearly)'!E6/12/E$22-'Buildings Data (Yearly)'!H6/12/E$22</f>
        <v>0</v>
      </c>
      <c r="I6" s="46">
        <f>+'Buildings Data (Yearly)'!I6*10000000/'Buildings Data (Yearly)'!$I$21</f>
        <v>511284.2395098285</v>
      </c>
      <c r="J6" s="1">
        <v>9</v>
      </c>
      <c r="K6" s="2"/>
    </row>
    <row r="7" spans="1:11" ht="15.75" thickBot="1">
      <c r="A7">
        <v>4</v>
      </c>
      <c r="B7" s="13">
        <v>469</v>
      </c>
      <c r="C7" s="68">
        <f>'Buildings Data (Yearly)'!C7/12/C$22</f>
        <v>61027.734002374826</v>
      </c>
      <c r="D7" s="69">
        <f>'Buildings Data (Yearly)'!D7/12/D$22</f>
        <v>47.96199156118143</v>
      </c>
      <c r="E7" s="70">
        <f>'Buildings Data (Yearly)'!E7/12/E$22</f>
        <v>13.781080869963064</v>
      </c>
      <c r="F7" s="68">
        <f>'Buildings Data (Yearly)'!C7/12/C$22-'Buildings Data (Yearly)'!F7/12/C$22</f>
        <v>37229.42612427121</v>
      </c>
      <c r="G7" s="71">
        <f>'Buildings Data (Yearly)'!D7/12/D$22-'Buildings Data (Yearly)'!G7/12/D$22</f>
        <v>47.96199156118143</v>
      </c>
      <c r="H7" s="72">
        <f>'Buildings Data (Yearly)'!E7/12/E$22-'Buildings Data (Yearly)'!H7/12/E$22</f>
        <v>13.781080869963064</v>
      </c>
      <c r="I7" s="46">
        <f>+'Buildings Data (Yearly)'!I7*10000000/'Buildings Data (Yearly)'!$I$21</f>
        <v>205534.9269564418</v>
      </c>
      <c r="J7" s="1">
        <v>9</v>
      </c>
      <c r="K7" s="2"/>
    </row>
    <row r="8" spans="1:11" ht="15.75" thickBot="1">
      <c r="A8">
        <v>5</v>
      </c>
      <c r="B8" s="13">
        <v>1559</v>
      </c>
      <c r="C8" s="68">
        <f>'Buildings Data (Yearly)'!C8/12/C$22</f>
        <v>266794.4300544222</v>
      </c>
      <c r="D8" s="69">
        <f>'Buildings Data (Yearly)'!D8/12/D$22</f>
        <v>114.16435443037975</v>
      </c>
      <c r="E8" s="70">
        <f>'Buildings Data (Yearly)'!E8/12/E$22</f>
        <v>13.62623726468258</v>
      </c>
      <c r="F8" s="68">
        <f>'Buildings Data (Yearly)'!C8/12/C$22-'Buildings Data (Yearly)'!F8/12/C$22</f>
        <v>158218.7797315133</v>
      </c>
      <c r="G8" s="71">
        <f>'Buildings Data (Yearly)'!D8/12/D$22-'Buildings Data (Yearly)'!G8/12/D$22</f>
        <v>114.16435443037975</v>
      </c>
      <c r="H8" s="72">
        <f>'Buildings Data (Yearly)'!E8/12/E$22-'Buildings Data (Yearly)'!H8/12/E$22</f>
        <v>13.62623726468258</v>
      </c>
      <c r="I8" s="46">
        <f>+'Buildings Data (Yearly)'!I8*10000000/'Buildings Data (Yearly)'!$I$21</f>
        <v>821714.1948455545</v>
      </c>
      <c r="J8" s="1">
        <v>9</v>
      </c>
      <c r="K8" s="2"/>
    </row>
    <row r="9" spans="1:11" ht="15.75" thickBot="1">
      <c r="A9">
        <v>6</v>
      </c>
      <c r="B9" s="13">
        <v>386</v>
      </c>
      <c r="C9" s="68">
        <f>'Buildings Data (Yearly)'!C9/12/C$22</f>
        <v>788560.8042317554</v>
      </c>
      <c r="D9" s="69">
        <f>'Buildings Data (Yearly)'!D9/12/D$22</f>
        <v>4673.331274261603</v>
      </c>
      <c r="E9" s="70">
        <f>'Buildings Data (Yearly)'!E9/12/E$22</f>
        <v>1086.2278910425944</v>
      </c>
      <c r="F9" s="68">
        <f>'Buildings Data (Yearly)'!C9/12/C$22-'Buildings Data (Yearly)'!F9/12/C$22</f>
        <v>762173.4647841058</v>
      </c>
      <c r="G9" s="71">
        <f>'Buildings Data (Yearly)'!D9/12/D$22-'Buildings Data (Yearly)'!G9/12/D$22</f>
        <v>4050.9364725738387</v>
      </c>
      <c r="H9" s="72">
        <f>'Buildings Data (Yearly)'!E9/12/E$22-'Buildings Data (Yearly)'!H9/12/E$22</f>
        <v>866.1177061363866</v>
      </c>
      <c r="I9" s="46">
        <f>+'Buildings Data (Yearly)'!I9*10000000/'Buildings Data (Yearly)'!$I$21</f>
        <v>484136.51137225993</v>
      </c>
      <c r="J9" s="1">
        <v>8</v>
      </c>
      <c r="K9" s="2"/>
    </row>
    <row r="10" spans="1:11" ht="15.75" thickBot="1">
      <c r="A10">
        <v>7</v>
      </c>
      <c r="B10" s="13">
        <v>387</v>
      </c>
      <c r="C10" s="68">
        <f>'Buildings Data (Yearly)'!C10/12/C$22</f>
        <v>214077.96301110578</v>
      </c>
      <c r="D10" s="69">
        <f>'Buildings Data (Yearly)'!D10/12/D$22</f>
        <v>1823.5741772151898</v>
      </c>
      <c r="E10" s="70">
        <f>'Buildings Data (Yearly)'!E10/12/E$22</f>
        <v>678.8343655496412</v>
      </c>
      <c r="F10" s="68">
        <f>'Buildings Data (Yearly)'!C10/12/C$22-'Buildings Data (Yearly)'!F10/12/C$22</f>
        <v>201104.26791444584</v>
      </c>
      <c r="G10" s="71">
        <f>'Buildings Data (Yearly)'!D10/12/D$22-'Buildings Data (Yearly)'!G10/12/D$22</f>
        <v>1359.9724556962024</v>
      </c>
      <c r="H10" s="72">
        <f>'Buildings Data (Yearly)'!E10/12/E$22-'Buildings Data (Yearly)'!H10/12/E$22</f>
        <v>445.17536518139104</v>
      </c>
      <c r="I10" s="82">
        <f>+'Buildings Data (Yearly)'!I10*10000000/'Buildings Data (Yearly)'!$I$21</f>
        <v>690109.1088226348</v>
      </c>
      <c r="J10" s="1">
        <v>5</v>
      </c>
      <c r="K10" s="2"/>
    </row>
    <row r="11" spans="1:11" ht="15.75" thickBot="1">
      <c r="A11">
        <v>8</v>
      </c>
      <c r="B11" s="13">
        <v>391</v>
      </c>
      <c r="C11" s="68">
        <f>'Buildings Data (Yearly)'!C11/12/C$22</f>
        <v>226791.82438834605</v>
      </c>
      <c r="D11" s="69">
        <f>'Buildings Data (Yearly)'!D11/12/D$22</f>
        <v>1234.0490801687763</v>
      </c>
      <c r="E11" s="70">
        <f>'Buildings Data (Yearly)'!E11/12/E$22</f>
        <v>308.1387745081629</v>
      </c>
      <c r="F11" s="68">
        <f>'Buildings Data (Yearly)'!C11/12/C$22-'Buildings Data (Yearly)'!F11/12/C$22</f>
        <v>207205.65581056866</v>
      </c>
      <c r="G11" s="71">
        <f>'Buildings Data (Yearly)'!D11/12/D$22-'Buildings Data (Yearly)'!G11/12/D$22</f>
        <v>987.8503628691983</v>
      </c>
      <c r="H11" s="72">
        <f>'Buildings Data (Yearly)'!E11/12/E$22-'Buildings Data (Yearly)'!H11/12/E$22</f>
        <v>209.1937107339337</v>
      </c>
      <c r="I11" s="46">
        <f>+'Buildings Data (Yearly)'!I11*10000000/'Buildings Data (Yearly)'!$I$21</f>
        <v>409003.07658042206</v>
      </c>
      <c r="J11" s="1">
        <v>9</v>
      </c>
      <c r="K11" s="2"/>
    </row>
    <row r="12" spans="1:11" ht="15.75" thickBot="1">
      <c r="A12">
        <v>9</v>
      </c>
      <c r="B12" s="13">
        <v>392</v>
      </c>
      <c r="C12" s="68">
        <f>'Buildings Data (Yearly)'!C12/12/C$22</f>
        <v>92364.83859768069</v>
      </c>
      <c r="D12" s="69">
        <f>'Buildings Data (Yearly)'!D12/12/D$22</f>
        <v>502.58241350210966</v>
      </c>
      <c r="E12" s="70">
        <f>'Buildings Data (Yearly)'!E12/12/E$22</f>
        <v>125.50074207983218</v>
      </c>
      <c r="F12" s="68">
        <f>'Buildings Data (Yearly)'!C12/12/C$22-'Buildings Data (Yearly)'!F12/12/C$22</f>
        <v>84068.15045057537</v>
      </c>
      <c r="G12" s="71">
        <f>'Buildings Data (Yearly)'!D12/12/D$22-'Buildings Data (Yearly)'!G12/12/D$22</f>
        <v>422.49144303797465</v>
      </c>
      <c r="H12" s="72">
        <f>'Buildings Data (Yearly)'!E12/12/E$22-'Buildings Data (Yearly)'!H12/12/E$22</f>
        <v>78.97023869304678</v>
      </c>
      <c r="I12" s="46">
        <f>+'Buildings Data (Yearly)'!I12*10000000/'Buildings Data (Yearly)'!$I$21</f>
        <v>362070.2106143362</v>
      </c>
      <c r="J12" s="1">
        <v>9</v>
      </c>
      <c r="K12" s="2"/>
    </row>
    <row r="13" spans="1:11" ht="15.75" thickBot="1">
      <c r="A13">
        <v>10</v>
      </c>
      <c r="B13" s="13">
        <v>446</v>
      </c>
      <c r="C13" s="68">
        <f>'Buildings Data (Yearly)'!C13/12/C$22</f>
        <v>193615.10119538187</v>
      </c>
      <c r="D13" s="69">
        <f>'Buildings Data (Yearly)'!D13/12/D$22</f>
        <v>898.1299578059072</v>
      </c>
      <c r="E13" s="70">
        <f>'Buildings Data (Yearly)'!E13/12/E$22</f>
        <v>468.0922187629027</v>
      </c>
      <c r="F13" s="68">
        <f>'Buildings Data (Yearly)'!C13/12/C$22-'Buildings Data (Yearly)'!F13/12/C$22</f>
        <v>170945.9791707532</v>
      </c>
      <c r="G13" s="71">
        <f>'Buildings Data (Yearly)'!D13/12/D$22-'Buildings Data (Yearly)'!G13/12/D$22</f>
        <v>770.9103122362869</v>
      </c>
      <c r="H13" s="72">
        <f>'Buildings Data (Yearly)'!E13/12/E$22-'Buildings Data (Yearly)'!H13/12/E$22</f>
        <v>280.1895037550355</v>
      </c>
      <c r="I13" s="46">
        <f>+'Buildings Data (Yearly)'!I13*10000000/'Buildings Data (Yearly)'!$I$21</f>
        <v>718588.084712583</v>
      </c>
      <c r="J13" s="1">
        <v>10</v>
      </c>
      <c r="K13" s="2"/>
    </row>
    <row r="14" spans="1:11" ht="15.75" thickBot="1">
      <c r="A14">
        <v>11</v>
      </c>
      <c r="B14" s="13">
        <v>463</v>
      </c>
      <c r="C14" s="68">
        <f>'Buildings Data (Yearly)'!C14/12/C$22</f>
        <v>83793.63452337311</v>
      </c>
      <c r="D14" s="69">
        <f>'Buildings Data (Yearly)'!D14/12/D$22</f>
        <v>515.1747510548523</v>
      </c>
      <c r="E14" s="70">
        <f>'Buildings Data (Yearly)'!E14/12/E$22</f>
        <v>151.43704596431323</v>
      </c>
      <c r="F14" s="68">
        <f>'Buildings Data (Yearly)'!C14/12/C$22-'Buildings Data (Yearly)'!F14/12/C$22</f>
        <v>76860.9441584344</v>
      </c>
      <c r="G14" s="71">
        <f>'Buildings Data (Yearly)'!D14/12/D$22-'Buildings Data (Yearly)'!G14/12/D$22</f>
        <v>453.60192405063293</v>
      </c>
      <c r="H14" s="72">
        <f>'Buildings Data (Yearly)'!E14/12/E$22-'Buildings Data (Yearly)'!H14/12/E$22</f>
        <v>93.06100677357081</v>
      </c>
      <c r="I14" s="46">
        <f>+'Buildings Data (Yearly)'!I14*10000000/'Buildings Data (Yearly)'!$I$21</f>
        <v>355181.763340379</v>
      </c>
      <c r="J14" s="1">
        <v>7</v>
      </c>
      <c r="K14" s="2"/>
    </row>
    <row r="15" spans="1:11" ht="15.75" thickBot="1">
      <c r="A15">
        <v>12</v>
      </c>
      <c r="B15" s="13">
        <v>518</v>
      </c>
      <c r="C15" s="68">
        <f>'Buildings Data (Yearly)'!C15/12/C$22</f>
        <v>519977.3161402783</v>
      </c>
      <c r="D15" s="69">
        <f>'Buildings Data (Yearly)'!D15/12/D$22</f>
        <v>2237.0843206751056</v>
      </c>
      <c r="E15" s="70">
        <f>'Buildings Data (Yearly)'!E15/12/E$22</f>
        <v>361.86950554049076</v>
      </c>
      <c r="F15" s="68">
        <f>'Buildings Data (Yearly)'!C15/12/C$22-'Buildings Data (Yearly)'!F15/12/C$22</f>
        <v>502355.6683221405</v>
      </c>
      <c r="G15" s="71">
        <f>'Buildings Data (Yearly)'!D15/12/D$22-'Buildings Data (Yearly)'!G15/12/D$22</f>
        <v>2155.882261603376</v>
      </c>
      <c r="H15" s="72">
        <f>'Buildings Data (Yearly)'!E15/12/E$22-'Buildings Data (Yearly)'!H15/12/E$22</f>
        <v>299.0030017966143</v>
      </c>
      <c r="I15" s="46">
        <f>+'Buildings Data (Yearly)'!I15*10000000/'Buildings Data (Yearly)'!$I$21</f>
        <v>836546.3615843963</v>
      </c>
      <c r="J15" s="1">
        <v>7</v>
      </c>
      <c r="K15" s="2"/>
    </row>
    <row r="16" spans="1:11" ht="15.75" thickBot="1">
      <c r="A16">
        <v>13</v>
      </c>
      <c r="B16" s="13">
        <v>1194</v>
      </c>
      <c r="C16" s="68">
        <f>'Buildings Data (Yearly)'!C16/12/C$22</f>
        <v>256243.4026377157</v>
      </c>
      <c r="D16" s="69">
        <f>'Buildings Data (Yearly)'!D16/12/D$22</f>
        <v>2771.054987341772</v>
      </c>
      <c r="E16" s="70">
        <f>'Buildings Data (Yearly)'!E16/12/E$22</f>
        <v>826.6325867898631</v>
      </c>
      <c r="F16" s="68">
        <f>'Buildings Data (Yearly)'!C16/12/C$22-'Buildings Data (Yearly)'!F16/12/C$22</f>
        <v>232629.24273187094</v>
      </c>
      <c r="G16" s="71">
        <f>'Buildings Data (Yearly)'!D16/12/D$22-'Buildings Data (Yearly)'!G16/12/D$22</f>
        <v>2458.005772151899</v>
      </c>
      <c r="H16" s="72">
        <f>'Buildings Data (Yearly)'!E16/12/E$22-'Buildings Data (Yearly)'!H16/12/E$22</f>
        <v>645.0010377958556</v>
      </c>
      <c r="I16" s="46">
        <f>+'Buildings Data (Yearly)'!I16*10000000/'Buildings Data (Yearly)'!$I$21</f>
        <v>573226.7719150734</v>
      </c>
      <c r="J16" s="1">
        <v>8</v>
      </c>
      <c r="K16" s="2"/>
    </row>
    <row r="17" spans="1:11" ht="15.75" thickBot="1">
      <c r="A17">
        <v>14</v>
      </c>
      <c r="B17" s="13">
        <v>1501</v>
      </c>
      <c r="C17" s="68">
        <f>'Buildings Data (Yearly)'!C17/12/C$22</f>
        <v>387235.268786407</v>
      </c>
      <c r="D17" s="69">
        <f>'Buildings Data (Yearly)'!D17/12/D$22</f>
        <v>2466.061164556962</v>
      </c>
      <c r="E17" s="70">
        <f>'Buildings Data (Yearly)'!E17/12/E$22</f>
        <v>1080.9632084630578</v>
      </c>
      <c r="F17" s="68">
        <f>'Buildings Data (Yearly)'!C17/12/C$22-'Buildings Data (Yearly)'!F17/12/C$22</f>
        <v>344147.12477774324</v>
      </c>
      <c r="G17" s="71">
        <f>'Buildings Data (Yearly)'!D17/12/D$22-'Buildings Data (Yearly)'!G17/12/D$22</f>
        <v>1721.8169789029535</v>
      </c>
      <c r="H17" s="72">
        <f>'Buildings Data (Yearly)'!E17/12/E$22-'Buildings Data (Yearly)'!H17/12/E$22</f>
        <v>633.9297200183008</v>
      </c>
      <c r="I17" s="46">
        <f>+'Buildings Data (Yearly)'!I17*10000000/'Buildings Data (Yearly)'!$I$21</f>
        <v>840996.0116060489</v>
      </c>
      <c r="J17" s="1">
        <v>9</v>
      </c>
      <c r="K17" s="2"/>
    </row>
    <row r="18" spans="1:11" ht="15.75" thickBot="1">
      <c r="A18">
        <v>15</v>
      </c>
      <c r="B18" s="13">
        <v>1504</v>
      </c>
      <c r="C18" s="68">
        <f>'Buildings Data (Yearly)'!C18/12/C$22</f>
        <v>471902.0810895252</v>
      </c>
      <c r="D18" s="69">
        <f>'Buildings Data (Yearly)'!D18/12/D$22</f>
        <v>3244.0083713080166</v>
      </c>
      <c r="E18" s="70">
        <f>'Buildings Data (Yearly)'!E18/12/E$22</f>
        <v>599.5544396460335</v>
      </c>
      <c r="F18" s="68">
        <f>'Buildings Data (Yearly)'!C18/12/C$22-'Buildings Data (Yearly)'!F18/12/C$22</f>
        <v>418971.17109591974</v>
      </c>
      <c r="G18" s="71">
        <f>'Buildings Data (Yearly)'!D18/12/D$22-'Buildings Data (Yearly)'!G18/12/D$22</f>
        <v>2908.2744303797467</v>
      </c>
      <c r="H18" s="72">
        <f>'Buildings Data (Yearly)'!E18/12/E$22-'Buildings Data (Yearly)'!H18/12/E$22</f>
        <v>328.65555220782704</v>
      </c>
      <c r="I18" s="46">
        <f>+'Buildings Data (Yearly)'!I18*10000000/'Buildings Data (Yearly)'!$I$21</f>
        <v>954887.6001384011</v>
      </c>
      <c r="J18" s="1">
        <v>8</v>
      </c>
      <c r="K18" s="2"/>
    </row>
    <row r="19" spans="1:11" ht="15.75" thickBot="1">
      <c r="A19">
        <v>16</v>
      </c>
      <c r="B19" s="13">
        <v>1507</v>
      </c>
      <c r="C19" s="68">
        <f>'Buildings Data (Yearly)'!C19/12/C$22</f>
        <v>500455.6665600806</v>
      </c>
      <c r="D19" s="69">
        <f>'Buildings Data (Yearly)'!D19/12/D$22</f>
        <v>4920.085535864979</v>
      </c>
      <c r="E19" s="70">
        <f>'Buildings Data (Yearly)'!E19/12/E$22</f>
        <v>1614.7091158648857</v>
      </c>
      <c r="F19" s="68">
        <f>'Buildings Data (Yearly)'!C19/12/C$22-'Buildings Data (Yearly)'!F19/12/C$22</f>
        <v>484915.8937680135</v>
      </c>
      <c r="G19" s="71">
        <f>'Buildings Data (Yearly)'!D19/12/D$22-'Buildings Data (Yearly)'!G19/12/D$22</f>
        <v>4373.892894514768</v>
      </c>
      <c r="H19" s="72">
        <f>'Buildings Data (Yearly)'!E19/12/E$22-'Buildings Data (Yearly)'!H19/12/E$22</f>
        <v>1114.0997399930814</v>
      </c>
      <c r="I19" s="46">
        <f>+'Buildings Data (Yearly)'!I19*10000000/'Buildings Data (Yearly)'!$I$21</f>
        <v>1450093.5277530507</v>
      </c>
      <c r="J19" s="1">
        <v>10</v>
      </c>
      <c r="K19" s="2"/>
    </row>
    <row r="20" spans="1:11" ht="15.75" thickBot="1">
      <c r="A20">
        <v>17</v>
      </c>
      <c r="B20" s="13">
        <v>1508</v>
      </c>
      <c r="C20" s="73">
        <f>'Buildings Data (Yearly)'!C20/12/C$22</f>
        <v>44975.63487535963</v>
      </c>
      <c r="D20" s="74">
        <f>'Buildings Data (Yearly)'!D20/12/D$22</f>
        <v>190.45910548523204</v>
      </c>
      <c r="E20" s="75">
        <f>'Buildings Data (Yearly)'!E20/12/E$22</f>
        <v>15.174673317487418</v>
      </c>
      <c r="F20" s="73">
        <f>'Buildings Data (Yearly)'!C20/12/C$22-'Buildings Data (Yearly)'!F20/12/C$22</f>
        <v>44900.56950317551</v>
      </c>
      <c r="G20" s="76">
        <f>'Buildings Data (Yearly)'!D20/12/D$22-'Buildings Data (Yearly)'!G20/12/D$22</f>
        <v>154.62649789029535</v>
      </c>
      <c r="H20" s="77">
        <f>'Buildings Data (Yearly)'!E20/12/E$22-'Buildings Data (Yearly)'!H20/12/E$22</f>
        <v>11.071317777554595</v>
      </c>
      <c r="I20" s="47">
        <f>+'Buildings Data (Yearly)'!I20*10000000/'Buildings Data (Yearly)'!$I$21</f>
        <v>171749.19632755552</v>
      </c>
      <c r="J20" s="3">
        <v>7</v>
      </c>
      <c r="K20" s="4"/>
    </row>
    <row r="22" spans="3:5" ht="15" hidden="1">
      <c r="C22" s="80">
        <v>0.8059641648295943</v>
      </c>
      <c r="D22" s="80">
        <v>0.9000182282172804</v>
      </c>
      <c r="E22" s="80">
        <v>1.0763548573075814</v>
      </c>
    </row>
    <row r="23" spans="3:8" ht="15" hidden="1">
      <c r="C23" s="62"/>
      <c r="D23" s="80"/>
      <c r="E23" s="80"/>
      <c r="G23" s="85"/>
      <c r="H23" s="85"/>
    </row>
    <row r="24" spans="3:5" ht="15" hidden="1">
      <c r="C24" s="80">
        <f>+C4-F4</f>
        <v>62080.71712954166</v>
      </c>
      <c r="D24" s="80">
        <f aca="true" t="shared" si="0" ref="D24:E39">+D4-G4</f>
        <v>0</v>
      </c>
      <c r="E24" s="80">
        <f t="shared" si="0"/>
        <v>0</v>
      </c>
    </row>
    <row r="25" spans="3:5" ht="15" hidden="1">
      <c r="C25" s="80">
        <f aca="true" t="shared" si="1" ref="C25:C40">+C5-F5</f>
        <v>25230.13332439252</v>
      </c>
      <c r="D25" s="80">
        <f t="shared" si="0"/>
        <v>0</v>
      </c>
      <c r="E25" s="80">
        <f t="shared" si="0"/>
        <v>0</v>
      </c>
    </row>
    <row r="26" spans="3:5" ht="15" hidden="1">
      <c r="C26" s="80">
        <f t="shared" si="1"/>
        <v>69311.70446245722</v>
      </c>
      <c r="D26" s="80">
        <f t="shared" si="0"/>
        <v>0</v>
      </c>
      <c r="E26" s="80">
        <f t="shared" si="0"/>
        <v>0</v>
      </c>
    </row>
    <row r="27" spans="3:5" ht="15" hidden="1">
      <c r="C27" s="80">
        <f t="shared" si="1"/>
        <v>23798.307878103617</v>
      </c>
      <c r="D27" s="80">
        <f t="shared" si="0"/>
        <v>0</v>
      </c>
      <c r="E27" s="80">
        <f t="shared" si="0"/>
        <v>0</v>
      </c>
    </row>
    <row r="28" spans="3:5" ht="15" hidden="1">
      <c r="C28" s="80">
        <f t="shared" si="1"/>
        <v>108575.65032290888</v>
      </c>
      <c r="D28" s="80">
        <f t="shared" si="0"/>
        <v>0</v>
      </c>
      <c r="E28" s="80">
        <f t="shared" si="0"/>
        <v>0</v>
      </c>
    </row>
    <row r="29" spans="3:5" ht="15" hidden="1">
      <c r="C29" s="80">
        <f t="shared" si="1"/>
        <v>26387.33944764966</v>
      </c>
      <c r="D29" s="80">
        <f t="shared" si="0"/>
        <v>622.3948016877639</v>
      </c>
      <c r="E29" s="80">
        <f t="shared" si="0"/>
        <v>220.1101849062078</v>
      </c>
    </row>
    <row r="30" spans="3:5" ht="15" hidden="1">
      <c r="C30" s="80">
        <f t="shared" si="1"/>
        <v>12973.69509665994</v>
      </c>
      <c r="D30" s="80">
        <f t="shared" si="0"/>
        <v>463.60172151898746</v>
      </c>
      <c r="E30" s="80">
        <f t="shared" si="0"/>
        <v>233.6590003682502</v>
      </c>
    </row>
    <row r="31" spans="3:5" ht="15" hidden="1">
      <c r="C31" s="80">
        <f t="shared" si="1"/>
        <v>19586.168577777396</v>
      </c>
      <c r="D31" s="80">
        <f t="shared" si="0"/>
        <v>246.198717299578</v>
      </c>
      <c r="E31" s="80">
        <f t="shared" si="0"/>
        <v>98.9450637742292</v>
      </c>
    </row>
    <row r="32" spans="3:5" ht="15" hidden="1">
      <c r="C32" s="80">
        <f t="shared" si="1"/>
        <v>8296.68814710532</v>
      </c>
      <c r="D32" s="80">
        <f t="shared" si="0"/>
        <v>80.09097046413501</v>
      </c>
      <c r="E32" s="80">
        <f t="shared" si="0"/>
        <v>46.5305033867854</v>
      </c>
    </row>
    <row r="33" spans="3:5" ht="15" hidden="1">
      <c r="C33" s="80">
        <f t="shared" si="1"/>
        <v>22669.122024628654</v>
      </c>
      <c r="D33" s="80">
        <f t="shared" si="0"/>
        <v>127.2196455696203</v>
      </c>
      <c r="E33" s="80">
        <f t="shared" si="0"/>
        <v>187.9027150078672</v>
      </c>
    </row>
    <row r="34" spans="3:5" ht="15" hidden="1">
      <c r="C34" s="80">
        <f t="shared" si="1"/>
        <v>6932.6903649387095</v>
      </c>
      <c r="D34" s="80">
        <f t="shared" si="0"/>
        <v>61.57282700421939</v>
      </c>
      <c r="E34" s="80">
        <f t="shared" si="0"/>
        <v>58.37603919074242</v>
      </c>
    </row>
    <row r="35" spans="3:5" ht="15" hidden="1">
      <c r="C35" s="80">
        <f t="shared" si="1"/>
        <v>17621.647818137775</v>
      </c>
      <c r="D35" s="80">
        <f t="shared" si="0"/>
        <v>81.20205907172976</v>
      </c>
      <c r="E35" s="80">
        <f t="shared" si="0"/>
        <v>62.86650374387648</v>
      </c>
    </row>
    <row r="36" spans="3:5" ht="15" hidden="1">
      <c r="C36" s="80">
        <f t="shared" si="1"/>
        <v>23614.159905844775</v>
      </c>
      <c r="D36" s="80">
        <f t="shared" si="0"/>
        <v>313.0492151898734</v>
      </c>
      <c r="E36" s="80">
        <f t="shared" si="0"/>
        <v>181.63154899400752</v>
      </c>
    </row>
    <row r="37" spans="3:5" ht="15" hidden="1">
      <c r="C37" s="80">
        <f t="shared" si="1"/>
        <v>43088.144008663774</v>
      </c>
      <c r="D37" s="80">
        <f t="shared" si="0"/>
        <v>744.2441856540086</v>
      </c>
      <c r="E37" s="80">
        <f t="shared" si="0"/>
        <v>447.0334884447569</v>
      </c>
    </row>
    <row r="38" spans="3:5" ht="15" hidden="1">
      <c r="C38" s="80">
        <f t="shared" si="1"/>
        <v>52930.909993605455</v>
      </c>
      <c r="D38" s="80">
        <f t="shared" si="0"/>
        <v>335.73394092826993</v>
      </c>
      <c r="E38" s="80">
        <f t="shared" si="0"/>
        <v>270.8988874382065</v>
      </c>
    </row>
    <row r="39" spans="3:5" ht="15" hidden="1">
      <c r="C39" s="80">
        <f t="shared" si="1"/>
        <v>15539.772792067088</v>
      </c>
      <c r="D39" s="80">
        <f t="shared" si="0"/>
        <v>546.1926413502106</v>
      </c>
      <c r="E39" s="80">
        <f t="shared" si="0"/>
        <v>500.60937587180433</v>
      </c>
    </row>
    <row r="40" spans="3:5" ht="15" hidden="1">
      <c r="C40" s="80">
        <f t="shared" si="1"/>
        <v>75.06537218412268</v>
      </c>
      <c r="D40" s="80">
        <f>+D20-G20</f>
        <v>35.83260759493669</v>
      </c>
      <c r="E40" s="80">
        <f>+E20-H20</f>
        <v>4.1033555399328225</v>
      </c>
    </row>
    <row r="41" spans="3:5" ht="15" hidden="1">
      <c r="C41" s="80"/>
      <c r="D41" s="80"/>
      <c r="E41" s="80"/>
    </row>
    <row r="42" spans="3:5" ht="15" hidden="1">
      <c r="C42" s="78">
        <f>+SUM(C23:C39)*12*'Extra Variables'!J4</f>
        <v>497700.4505961017</v>
      </c>
      <c r="D42" s="78">
        <f>+SUM(D23:D39)*12*'Extra Variables'!K4</f>
        <v>284041.5449211139</v>
      </c>
      <c r="E42" s="78">
        <f>+SUM(E23:E39)*12*'Extra Variables'!L4</f>
        <v>295449.93255799945</v>
      </c>
    </row>
    <row r="43" spans="3:5" ht="15" hidden="1">
      <c r="C43" s="78">
        <f>+SUM(C24:C40)*12</f>
        <v>6464542.999999998</v>
      </c>
      <c r="D43" s="78">
        <f>+SUM(D24:D40)*12</f>
        <v>43888</v>
      </c>
      <c r="E43" s="78">
        <f>+SUM(E24:E40)*12</f>
        <v>27752.000000000004</v>
      </c>
    </row>
    <row r="44" spans="3:5" ht="15">
      <c r="C44" s="80"/>
      <c r="D44" s="80"/>
      <c r="E44" s="80"/>
    </row>
  </sheetData>
  <sheetProtection/>
  <mergeCells count="5">
    <mergeCell ref="C2:E2"/>
    <mergeCell ref="F2:H2"/>
    <mergeCell ref="J2:J3"/>
    <mergeCell ref="K2:K3"/>
    <mergeCell ref="I2:I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0.57421875" style="0" bestFit="1" customWidth="1"/>
    <col min="3" max="3" width="15.8515625" style="0" bestFit="1" customWidth="1"/>
    <col min="5" max="5" width="12.7109375" style="0" bestFit="1" customWidth="1"/>
    <col min="7" max="7" width="12.7109375" style="0" bestFit="1" customWidth="1"/>
    <col min="8" max="8" width="14.57421875" style="0" bestFit="1" customWidth="1"/>
    <col min="9" max="9" width="11.7109375" style="0" bestFit="1" customWidth="1"/>
    <col min="11" max="11" width="10.7109375" style="0" bestFit="1" customWidth="1"/>
    <col min="12" max="12" width="14.57421875" style="0" bestFit="1" customWidth="1"/>
    <col min="13" max="13" width="10.140625" style="0" bestFit="1" customWidth="1"/>
  </cols>
  <sheetData>
    <row r="1" ht="15.75" thickBot="1"/>
    <row r="2" spans="2:13" ht="15.75" thickBot="1">
      <c r="B2" s="12" t="s">
        <v>5</v>
      </c>
      <c r="C2" s="11" t="s">
        <v>6</v>
      </c>
      <c r="D2" s="12" t="s">
        <v>7</v>
      </c>
      <c r="E2" s="104" t="s">
        <v>39</v>
      </c>
      <c r="G2" s="83" t="s">
        <v>28</v>
      </c>
      <c r="H2" s="27" t="s">
        <v>18</v>
      </c>
      <c r="I2" s="28" t="s">
        <v>19</v>
      </c>
      <c r="K2" t="s">
        <v>27</v>
      </c>
      <c r="L2" s="27" t="s">
        <v>18</v>
      </c>
      <c r="M2" s="28" t="s">
        <v>19</v>
      </c>
    </row>
    <row r="3" spans="2:13" ht="15">
      <c r="B3" s="9" t="s">
        <v>1</v>
      </c>
      <c r="C3" s="79">
        <v>5000000</v>
      </c>
      <c r="D3" s="102">
        <v>0</v>
      </c>
      <c r="E3" s="24">
        <v>0.11149907199999999</v>
      </c>
      <c r="G3" s="42">
        <v>40544</v>
      </c>
      <c r="H3" s="39">
        <v>0</v>
      </c>
      <c r="I3" s="89">
        <v>0</v>
      </c>
      <c r="K3" s="42">
        <v>40544</v>
      </c>
      <c r="L3" s="39">
        <v>0</v>
      </c>
      <c r="M3" s="89">
        <v>0</v>
      </c>
    </row>
    <row r="4" spans="2:13" ht="15.75" thickBot="1">
      <c r="B4" s="10" t="s">
        <v>2</v>
      </c>
      <c r="C4" s="8">
        <v>0</v>
      </c>
      <c r="D4" s="103">
        <v>0</v>
      </c>
      <c r="E4" s="26"/>
      <c r="G4" s="41">
        <f>$G$3+DATE(0,H4+1,0)</f>
        <v>40575</v>
      </c>
      <c r="H4" s="40">
        <v>1</v>
      </c>
      <c r="I4" s="19">
        <v>0</v>
      </c>
      <c r="K4" s="41">
        <f>$K$3+DATE(0,L4+1,0)</f>
        <v>40575</v>
      </c>
      <c r="L4" s="40">
        <v>1</v>
      </c>
      <c r="M4" s="19">
        <v>0</v>
      </c>
    </row>
    <row r="5" spans="7:13" ht="15">
      <c r="G5" s="41">
        <f>$G$3+DATE(0,H5+1,0)</f>
        <v>40879</v>
      </c>
      <c r="H5" s="40">
        <v>11</v>
      </c>
      <c r="I5" s="19">
        <v>0</v>
      </c>
      <c r="K5" s="41">
        <f aca="true" t="shared" si="0" ref="K5:K33">$K$3+DATE(0,L5+1,0)</f>
        <v>40879</v>
      </c>
      <c r="L5" s="40">
        <v>11</v>
      </c>
      <c r="M5" s="19">
        <v>0</v>
      </c>
    </row>
    <row r="6" spans="7:13" ht="15">
      <c r="G6" s="43">
        <f aca="true" t="shared" si="1" ref="G6:G33">$G$3+DATE(0,H6+1,0)</f>
        <v>40910</v>
      </c>
      <c r="H6" s="40">
        <v>12</v>
      </c>
      <c r="I6" s="86">
        <v>0</v>
      </c>
      <c r="K6" s="43">
        <f t="shared" si="0"/>
        <v>40910</v>
      </c>
      <c r="L6" s="40">
        <v>12</v>
      </c>
      <c r="M6" s="86">
        <v>0</v>
      </c>
    </row>
    <row r="7" spans="7:13" ht="15">
      <c r="G7" s="41">
        <f t="shared" si="1"/>
        <v>40941</v>
      </c>
      <c r="H7" s="40">
        <v>13</v>
      </c>
      <c r="I7" s="19">
        <v>0</v>
      </c>
      <c r="K7" s="41">
        <f t="shared" si="0"/>
        <v>40941</v>
      </c>
      <c r="L7" s="40">
        <v>13</v>
      </c>
      <c r="M7" s="19">
        <v>0</v>
      </c>
    </row>
    <row r="8" spans="7:13" ht="15">
      <c r="G8" s="41">
        <f t="shared" si="1"/>
        <v>41244</v>
      </c>
      <c r="H8" s="40">
        <f>+H5+12</f>
        <v>23</v>
      </c>
      <c r="I8" s="19">
        <v>0</v>
      </c>
      <c r="K8" s="41">
        <f t="shared" si="0"/>
        <v>41244</v>
      </c>
      <c r="L8" s="40">
        <f>+L5+12</f>
        <v>23</v>
      </c>
      <c r="M8" s="19">
        <v>0</v>
      </c>
    </row>
    <row r="9" spans="7:13" ht="15">
      <c r="G9" s="43">
        <f t="shared" si="1"/>
        <v>41275</v>
      </c>
      <c r="H9" s="40">
        <f aca="true" t="shared" si="2" ref="H9:H37">+H6+12</f>
        <v>24</v>
      </c>
      <c r="I9" s="44">
        <f>+C3*E3</f>
        <v>557495.36</v>
      </c>
      <c r="K9" s="43">
        <f t="shared" si="0"/>
        <v>41275</v>
      </c>
      <c r="L9" s="40">
        <f aca="true" t="shared" si="3" ref="L9:L37">+L6+12</f>
        <v>24</v>
      </c>
      <c r="M9" s="44">
        <f>20000-45495*0</f>
        <v>20000</v>
      </c>
    </row>
    <row r="10" spans="7:13" ht="15">
      <c r="G10" s="41">
        <f t="shared" si="1"/>
        <v>41306</v>
      </c>
      <c r="H10" s="40">
        <f t="shared" si="2"/>
        <v>25</v>
      </c>
      <c r="I10" s="19">
        <v>0</v>
      </c>
      <c r="K10" s="41">
        <f t="shared" si="0"/>
        <v>41306</v>
      </c>
      <c r="L10" s="40">
        <f t="shared" si="3"/>
        <v>25</v>
      </c>
      <c r="M10" s="19">
        <v>0</v>
      </c>
    </row>
    <row r="11" spans="7:13" ht="15">
      <c r="G11" s="41">
        <f t="shared" si="1"/>
        <v>41609</v>
      </c>
      <c r="H11" s="40">
        <f t="shared" si="2"/>
        <v>35</v>
      </c>
      <c r="I11" s="19">
        <v>0</v>
      </c>
      <c r="K11" s="41">
        <f t="shared" si="0"/>
        <v>41609</v>
      </c>
      <c r="L11" s="40">
        <f>+L8+12</f>
        <v>35</v>
      </c>
      <c r="M11" s="19">
        <v>0</v>
      </c>
    </row>
    <row r="12" spans="7:13" ht="15">
      <c r="G12" s="43">
        <f t="shared" si="1"/>
        <v>41640</v>
      </c>
      <c r="H12" s="40">
        <f t="shared" si="2"/>
        <v>36</v>
      </c>
      <c r="I12" s="44">
        <f>I9</f>
        <v>557495.36</v>
      </c>
      <c r="K12" s="43">
        <f t="shared" si="0"/>
        <v>41640</v>
      </c>
      <c r="L12" s="40">
        <f t="shared" si="3"/>
        <v>36</v>
      </c>
      <c r="M12" s="44">
        <f>M9</f>
        <v>20000</v>
      </c>
    </row>
    <row r="13" spans="7:13" ht="15">
      <c r="G13" s="41">
        <f t="shared" si="1"/>
        <v>41671</v>
      </c>
      <c r="H13" s="40">
        <f t="shared" si="2"/>
        <v>37</v>
      </c>
      <c r="I13" s="19">
        <v>0</v>
      </c>
      <c r="K13" s="41">
        <f t="shared" si="0"/>
        <v>41671</v>
      </c>
      <c r="L13" s="40">
        <f t="shared" si="3"/>
        <v>37</v>
      </c>
      <c r="M13" s="19">
        <v>0</v>
      </c>
    </row>
    <row r="14" spans="7:13" ht="15">
      <c r="G14" s="41">
        <f t="shared" si="1"/>
        <v>41974</v>
      </c>
      <c r="H14" s="40">
        <f t="shared" si="2"/>
        <v>47</v>
      </c>
      <c r="I14" s="19">
        <v>0</v>
      </c>
      <c r="K14" s="41">
        <f t="shared" si="0"/>
        <v>41974</v>
      </c>
      <c r="L14" s="40">
        <f t="shared" si="3"/>
        <v>47</v>
      </c>
      <c r="M14" s="19">
        <v>0</v>
      </c>
    </row>
    <row r="15" spans="7:13" ht="15">
      <c r="G15" s="43">
        <f t="shared" si="1"/>
        <v>42005</v>
      </c>
      <c r="H15" s="40">
        <f t="shared" si="2"/>
        <v>48</v>
      </c>
      <c r="I15" s="44">
        <f>I12</f>
        <v>557495.36</v>
      </c>
      <c r="K15" s="43">
        <f t="shared" si="0"/>
        <v>42005</v>
      </c>
      <c r="L15" s="40">
        <f t="shared" si="3"/>
        <v>48</v>
      </c>
      <c r="M15" s="44">
        <f>M12</f>
        <v>20000</v>
      </c>
    </row>
    <row r="16" spans="7:13" ht="15">
      <c r="G16" s="41">
        <f t="shared" si="1"/>
        <v>42036</v>
      </c>
      <c r="H16" s="40">
        <f t="shared" si="2"/>
        <v>49</v>
      </c>
      <c r="I16" s="19">
        <v>0</v>
      </c>
      <c r="K16" s="41">
        <f t="shared" si="0"/>
        <v>42036</v>
      </c>
      <c r="L16" s="40">
        <f t="shared" si="3"/>
        <v>49</v>
      </c>
      <c r="M16" s="19">
        <v>0</v>
      </c>
    </row>
    <row r="17" spans="7:13" ht="15">
      <c r="G17" s="41">
        <f t="shared" si="1"/>
        <v>42340</v>
      </c>
      <c r="H17" s="40">
        <f t="shared" si="2"/>
        <v>59</v>
      </c>
      <c r="I17" s="19">
        <v>0</v>
      </c>
      <c r="K17" s="41">
        <f t="shared" si="0"/>
        <v>42340</v>
      </c>
      <c r="L17" s="40">
        <f t="shared" si="3"/>
        <v>59</v>
      </c>
      <c r="M17" s="19">
        <v>0</v>
      </c>
    </row>
    <row r="18" spans="7:13" ht="15">
      <c r="G18" s="43">
        <f t="shared" si="1"/>
        <v>42371</v>
      </c>
      <c r="H18" s="40">
        <f t="shared" si="2"/>
        <v>60</v>
      </c>
      <c r="I18" s="44">
        <f>I15</f>
        <v>557495.36</v>
      </c>
      <c r="K18" s="43">
        <f t="shared" si="0"/>
        <v>42371</v>
      </c>
      <c r="L18" s="40">
        <f t="shared" si="3"/>
        <v>60</v>
      </c>
      <c r="M18" s="44">
        <f>M15</f>
        <v>20000</v>
      </c>
    </row>
    <row r="19" spans="7:13" ht="15">
      <c r="G19" s="41">
        <f t="shared" si="1"/>
        <v>42402</v>
      </c>
      <c r="H19" s="40">
        <f t="shared" si="2"/>
        <v>61</v>
      </c>
      <c r="I19" s="19">
        <v>0</v>
      </c>
      <c r="K19" s="41">
        <f t="shared" si="0"/>
        <v>42402</v>
      </c>
      <c r="L19" s="40">
        <f t="shared" si="3"/>
        <v>61</v>
      </c>
      <c r="M19" s="19">
        <v>0</v>
      </c>
    </row>
    <row r="20" spans="7:13" ht="15">
      <c r="G20" s="41">
        <f t="shared" si="1"/>
        <v>42705</v>
      </c>
      <c r="H20" s="40">
        <f t="shared" si="2"/>
        <v>71</v>
      </c>
      <c r="I20" s="19">
        <v>0</v>
      </c>
      <c r="K20" s="41">
        <f t="shared" si="0"/>
        <v>42705</v>
      </c>
      <c r="L20" s="40">
        <f t="shared" si="3"/>
        <v>71</v>
      </c>
      <c r="M20" s="19">
        <v>0</v>
      </c>
    </row>
    <row r="21" spans="7:13" ht="15">
      <c r="G21" s="43">
        <f t="shared" si="1"/>
        <v>42736</v>
      </c>
      <c r="H21" s="40">
        <f t="shared" si="2"/>
        <v>72</v>
      </c>
      <c r="I21" s="44">
        <f>I18</f>
        <v>557495.36</v>
      </c>
      <c r="K21" s="43">
        <f t="shared" si="0"/>
        <v>42736</v>
      </c>
      <c r="L21" s="40">
        <f t="shared" si="3"/>
        <v>72</v>
      </c>
      <c r="M21" s="44">
        <f>M18</f>
        <v>20000</v>
      </c>
    </row>
    <row r="22" spans="7:13" ht="15">
      <c r="G22" s="41">
        <f t="shared" si="1"/>
        <v>42767</v>
      </c>
      <c r="H22" s="40">
        <f t="shared" si="2"/>
        <v>73</v>
      </c>
      <c r="I22" s="19">
        <v>0</v>
      </c>
      <c r="K22" s="41">
        <f t="shared" si="0"/>
        <v>42767</v>
      </c>
      <c r="L22" s="40">
        <f t="shared" si="3"/>
        <v>73</v>
      </c>
      <c r="M22" s="19">
        <v>0</v>
      </c>
    </row>
    <row r="23" spans="7:13" ht="15">
      <c r="G23" s="41">
        <f t="shared" si="1"/>
        <v>43070</v>
      </c>
      <c r="H23" s="40">
        <f t="shared" si="2"/>
        <v>83</v>
      </c>
      <c r="I23" s="19">
        <v>0</v>
      </c>
      <c r="K23" s="41">
        <f t="shared" si="0"/>
        <v>43070</v>
      </c>
      <c r="L23" s="40">
        <f t="shared" si="3"/>
        <v>83</v>
      </c>
      <c r="M23" s="19">
        <v>0</v>
      </c>
    </row>
    <row r="24" spans="7:13" ht="15">
      <c r="G24" s="43">
        <f t="shared" si="1"/>
        <v>43101</v>
      </c>
      <c r="H24" s="40">
        <f t="shared" si="2"/>
        <v>84</v>
      </c>
      <c r="I24" s="44">
        <f>I21</f>
        <v>557495.36</v>
      </c>
      <c r="K24" s="43">
        <f t="shared" si="0"/>
        <v>43101</v>
      </c>
      <c r="L24" s="40">
        <f t="shared" si="3"/>
        <v>84</v>
      </c>
      <c r="M24" s="44">
        <f>M21</f>
        <v>20000</v>
      </c>
    </row>
    <row r="25" spans="7:13" ht="15">
      <c r="G25" s="41">
        <f t="shared" si="1"/>
        <v>43132</v>
      </c>
      <c r="H25" s="40">
        <f t="shared" si="2"/>
        <v>85</v>
      </c>
      <c r="I25" s="19">
        <v>0</v>
      </c>
      <c r="K25" s="41">
        <f t="shared" si="0"/>
        <v>43132</v>
      </c>
      <c r="L25" s="40">
        <f t="shared" si="3"/>
        <v>85</v>
      </c>
      <c r="M25" s="19">
        <v>0</v>
      </c>
    </row>
    <row r="26" spans="7:13" ht="15">
      <c r="G26" s="41">
        <f t="shared" si="1"/>
        <v>43435</v>
      </c>
      <c r="H26" s="40">
        <f t="shared" si="2"/>
        <v>95</v>
      </c>
      <c r="I26" s="19">
        <v>0</v>
      </c>
      <c r="K26" s="41">
        <f t="shared" si="0"/>
        <v>43435</v>
      </c>
      <c r="L26" s="40">
        <f t="shared" si="3"/>
        <v>95</v>
      </c>
      <c r="M26" s="19">
        <v>0</v>
      </c>
    </row>
    <row r="27" spans="7:13" ht="15">
      <c r="G27" s="43">
        <f t="shared" si="1"/>
        <v>43466</v>
      </c>
      <c r="H27" s="40">
        <f t="shared" si="2"/>
        <v>96</v>
      </c>
      <c r="I27" s="44">
        <f>I24</f>
        <v>557495.36</v>
      </c>
      <c r="K27" s="43">
        <f t="shared" si="0"/>
        <v>43466</v>
      </c>
      <c r="L27" s="40">
        <f t="shared" si="3"/>
        <v>96</v>
      </c>
      <c r="M27" s="44">
        <f>M24</f>
        <v>20000</v>
      </c>
    </row>
    <row r="28" spans="7:13" ht="15">
      <c r="G28" s="41">
        <f t="shared" si="1"/>
        <v>43497</v>
      </c>
      <c r="H28" s="40">
        <f t="shared" si="2"/>
        <v>97</v>
      </c>
      <c r="I28" s="19">
        <v>0</v>
      </c>
      <c r="K28" s="41">
        <f t="shared" si="0"/>
        <v>43497</v>
      </c>
      <c r="L28" s="40">
        <f t="shared" si="3"/>
        <v>97</v>
      </c>
      <c r="M28" s="19">
        <v>0</v>
      </c>
    </row>
    <row r="29" spans="7:13" ht="15">
      <c r="G29" s="41">
        <f t="shared" si="1"/>
        <v>43801</v>
      </c>
      <c r="H29" s="40">
        <f t="shared" si="2"/>
        <v>107</v>
      </c>
      <c r="I29" s="19">
        <v>0</v>
      </c>
      <c r="K29" s="41">
        <f t="shared" si="0"/>
        <v>43801</v>
      </c>
      <c r="L29" s="40">
        <f t="shared" si="3"/>
        <v>107</v>
      </c>
      <c r="M29" s="19">
        <v>0</v>
      </c>
    </row>
    <row r="30" spans="7:13" ht="15">
      <c r="G30" s="43">
        <f t="shared" si="1"/>
        <v>43832</v>
      </c>
      <c r="H30" s="40">
        <f t="shared" si="2"/>
        <v>108</v>
      </c>
      <c r="I30" s="44">
        <f>I27</f>
        <v>557495.36</v>
      </c>
      <c r="K30" s="43">
        <f t="shared" si="0"/>
        <v>43832</v>
      </c>
      <c r="L30" s="40">
        <f t="shared" si="3"/>
        <v>108</v>
      </c>
      <c r="M30" s="44">
        <f>M27</f>
        <v>20000</v>
      </c>
    </row>
    <row r="31" spans="7:13" ht="15">
      <c r="G31" s="41">
        <f t="shared" si="1"/>
        <v>43863</v>
      </c>
      <c r="H31" s="40">
        <f t="shared" si="2"/>
        <v>109</v>
      </c>
      <c r="I31" s="19">
        <v>0</v>
      </c>
      <c r="K31" s="41">
        <f t="shared" si="0"/>
        <v>43863</v>
      </c>
      <c r="L31" s="40">
        <f t="shared" si="3"/>
        <v>109</v>
      </c>
      <c r="M31" s="19">
        <v>0</v>
      </c>
    </row>
    <row r="32" spans="7:13" ht="15">
      <c r="G32" s="41">
        <f t="shared" si="1"/>
        <v>44166</v>
      </c>
      <c r="H32" s="40">
        <f t="shared" si="2"/>
        <v>119</v>
      </c>
      <c r="I32" s="19">
        <v>0</v>
      </c>
      <c r="K32" s="41">
        <f t="shared" si="0"/>
        <v>44166</v>
      </c>
      <c r="L32" s="40">
        <f t="shared" si="3"/>
        <v>119</v>
      </c>
      <c r="M32" s="19">
        <v>0</v>
      </c>
    </row>
    <row r="33" spans="7:13" ht="15">
      <c r="G33" s="43">
        <f t="shared" si="1"/>
        <v>44197</v>
      </c>
      <c r="H33" s="40">
        <f t="shared" si="2"/>
        <v>120</v>
      </c>
      <c r="I33" s="44">
        <f>I30</f>
        <v>557495.36</v>
      </c>
      <c r="K33" s="43">
        <f t="shared" si="0"/>
        <v>44197</v>
      </c>
      <c r="L33" s="40">
        <f t="shared" si="3"/>
        <v>120</v>
      </c>
      <c r="M33" s="44">
        <f>M30</f>
        <v>20000</v>
      </c>
    </row>
    <row r="34" spans="7:13" ht="15">
      <c r="G34" s="41">
        <f>$G$3+DATE(0,H34+1,0)</f>
        <v>44228</v>
      </c>
      <c r="H34" s="40">
        <f t="shared" si="2"/>
        <v>121</v>
      </c>
      <c r="I34" s="19">
        <v>0</v>
      </c>
      <c r="K34" s="41">
        <f>$K$3+DATE(0,L34+1,0)</f>
        <v>44228</v>
      </c>
      <c r="L34" s="40">
        <f t="shared" si="3"/>
        <v>121</v>
      </c>
      <c r="M34" s="19">
        <v>0</v>
      </c>
    </row>
    <row r="35" spans="7:13" ht="15">
      <c r="G35" s="41">
        <f>$G$3+DATE(0,H35+1,0)</f>
        <v>44531</v>
      </c>
      <c r="H35" s="40">
        <f t="shared" si="2"/>
        <v>131</v>
      </c>
      <c r="I35" s="19">
        <v>0</v>
      </c>
      <c r="K35" s="41">
        <f>$K$3+DATE(0,L35+1,0)</f>
        <v>44531</v>
      </c>
      <c r="L35" s="40">
        <f t="shared" si="3"/>
        <v>131</v>
      </c>
      <c r="M35" s="19">
        <v>0</v>
      </c>
    </row>
    <row r="36" spans="7:13" ht="15">
      <c r="G36" s="43">
        <f>$G$3+DATE(0,H36+1,0)</f>
        <v>44562</v>
      </c>
      <c r="H36" s="40">
        <f t="shared" si="2"/>
        <v>132</v>
      </c>
      <c r="I36" s="44">
        <f>I33</f>
        <v>557495.36</v>
      </c>
      <c r="K36" s="43">
        <f>$K$3+DATE(0,L36+1,0)</f>
        <v>44562</v>
      </c>
      <c r="L36" s="40">
        <f t="shared" si="3"/>
        <v>132</v>
      </c>
      <c r="M36" s="44">
        <f>M33</f>
        <v>20000</v>
      </c>
    </row>
    <row r="37" spans="7:13" ht="15">
      <c r="G37" s="43">
        <f>$G$3+DATE(0,H37+1,0)</f>
        <v>44593</v>
      </c>
      <c r="H37" s="40">
        <f t="shared" si="2"/>
        <v>133</v>
      </c>
      <c r="I37" s="44">
        <f>I34</f>
        <v>0</v>
      </c>
      <c r="K37" s="43">
        <f>$K$3+DATE(0,L37+1,0)</f>
        <v>44593</v>
      </c>
      <c r="L37" s="40">
        <f t="shared" si="3"/>
        <v>133</v>
      </c>
      <c r="M37" s="44">
        <f>M34</f>
        <v>0</v>
      </c>
    </row>
    <row r="38" spans="7:13" ht="15">
      <c r="G38" s="43">
        <f>$G$3+DATE(0,H38+1,0)</f>
        <v>46632</v>
      </c>
      <c r="H38" s="40">
        <v>200</v>
      </c>
      <c r="I38" s="44">
        <f>I35</f>
        <v>0</v>
      </c>
      <c r="K38" s="43">
        <f>$K$3+DATE(0,L38+1,0)</f>
        <v>46632</v>
      </c>
      <c r="L38" s="40">
        <v>200</v>
      </c>
      <c r="M38" s="44">
        <f>M35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204"/>
  <sheetViews>
    <sheetView tabSelected="1" zoomScalePageLayoutView="0" workbookViewId="0" topLeftCell="A1">
      <selection activeCell="AH10" sqref="AH10"/>
    </sheetView>
  </sheetViews>
  <sheetFormatPr defaultColWidth="9.140625" defaultRowHeight="15"/>
  <cols>
    <col min="2" max="2" width="30.7109375" style="0" bestFit="1" customWidth="1"/>
    <col min="3" max="3" width="9.8515625" style="0" customWidth="1"/>
    <col min="5" max="5" width="0" style="0" hidden="1" customWidth="1"/>
    <col min="6" max="6" width="19.28125" style="0" hidden="1" customWidth="1"/>
    <col min="7" max="7" width="31.140625" style="0" hidden="1" customWidth="1"/>
    <col min="8" max="8" width="9.57421875" style="22" bestFit="1" customWidth="1"/>
    <col min="9" max="9" width="6.8515625" style="0" bestFit="1" customWidth="1"/>
    <col min="10" max="10" width="9.7109375" style="0" bestFit="1" customWidth="1"/>
    <col min="11" max="11" width="13.28125" style="0" bestFit="1" customWidth="1"/>
    <col min="12" max="12" width="17.57421875" style="0" bestFit="1" customWidth="1"/>
    <col min="14" max="14" width="11.00390625" style="0" bestFit="1" customWidth="1"/>
    <col min="15" max="31" width="2.00390625" style="0" bestFit="1" customWidth="1"/>
  </cols>
  <sheetData>
    <row r="1" ht="15.75" thickBot="1"/>
    <row r="2" spans="2:32" ht="15.75" thickBot="1">
      <c r="B2" s="23" t="s">
        <v>8</v>
      </c>
      <c r="C2" s="24">
        <v>0</v>
      </c>
      <c r="E2" s="30" t="s">
        <v>7</v>
      </c>
      <c r="F2" s="31" t="s">
        <v>10</v>
      </c>
      <c r="G2" s="32" t="s">
        <v>17</v>
      </c>
      <c r="J2" s="125" t="s">
        <v>11</v>
      </c>
      <c r="K2" s="126"/>
      <c r="L2" s="127"/>
      <c r="N2" t="s">
        <v>56</v>
      </c>
      <c r="O2" s="128" t="s">
        <v>29</v>
      </c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t="s">
        <v>55</v>
      </c>
    </row>
    <row r="3" spans="2:32" ht="15.75" thickBot="1">
      <c r="B3" s="23" t="s">
        <v>9</v>
      </c>
      <c r="C3" s="26">
        <v>0.02</v>
      </c>
      <c r="E3" s="33">
        <v>0</v>
      </c>
      <c r="F3" s="34">
        <v>2.174</v>
      </c>
      <c r="G3" s="35">
        <f>0.00002*E3^2+0.0093*E3+2.1716</f>
        <v>2.1716</v>
      </c>
      <c r="I3" s="23" t="s">
        <v>7</v>
      </c>
      <c r="J3" s="23" t="s">
        <v>12</v>
      </c>
      <c r="K3" s="23" t="s">
        <v>13</v>
      </c>
      <c r="L3" s="23" t="s">
        <v>14</v>
      </c>
      <c r="N3" s="105">
        <v>1</v>
      </c>
      <c r="O3" s="15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7">
        <v>0</v>
      </c>
      <c r="AF3" s="107">
        <v>1</v>
      </c>
    </row>
    <row r="4" spans="2:32" ht="15.75" thickBot="1">
      <c r="B4" s="23" t="s">
        <v>30</v>
      </c>
      <c r="C4" s="87">
        <f>ROUND(45495/1080604,4)</f>
        <v>0.0421</v>
      </c>
      <c r="E4" s="33">
        <v>12</v>
      </c>
      <c r="F4" s="34">
        <v>2.28</v>
      </c>
      <c r="G4" s="35">
        <f aca="true" t="shared" si="0" ref="G4:G23">0.00002*E4^2+0.0093*E4+2.1716</f>
        <v>2.28608</v>
      </c>
      <c r="H4" s="90">
        <v>40544</v>
      </c>
      <c r="I4" s="24">
        <v>0</v>
      </c>
      <c r="J4" s="91">
        <v>0.077</v>
      </c>
      <c r="K4" s="92">
        <v>6.536</v>
      </c>
      <c r="L4" s="93">
        <v>10.665</v>
      </c>
      <c r="N4" s="106">
        <v>2</v>
      </c>
      <c r="O4" s="18">
        <v>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9">
        <v>0</v>
      </c>
      <c r="AF4" s="107">
        <v>2</v>
      </c>
    </row>
    <row r="5" spans="2:32" ht="15.75" thickBot="1">
      <c r="B5" s="23" t="s">
        <v>57</v>
      </c>
      <c r="C5" s="109">
        <v>9737849</v>
      </c>
      <c r="E5" s="33">
        <v>24</v>
      </c>
      <c r="F5" s="34">
        <v>2.407</v>
      </c>
      <c r="G5" s="35">
        <f t="shared" si="0"/>
        <v>2.40632</v>
      </c>
      <c r="I5" s="25">
        <v>1</v>
      </c>
      <c r="J5" s="94">
        <f>J$4+J$4*0.0215063774322691*($I5/12)</f>
        <v>0.0771379992551904</v>
      </c>
      <c r="K5" s="95">
        <f aca="true" t="shared" si="1" ref="K5:L20">K$4+K$4*0.0215063774322691*($I5/12)</f>
        <v>6.547713806908109</v>
      </c>
      <c r="L5" s="96">
        <f t="shared" si="1"/>
        <v>10.684113792942929</v>
      </c>
      <c r="N5" s="105">
        <v>3</v>
      </c>
      <c r="O5" s="18">
        <v>1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9">
        <v>0</v>
      </c>
      <c r="AF5" s="107">
        <v>3</v>
      </c>
    </row>
    <row r="6" spans="2:32" ht="15.75" thickBot="1">
      <c r="B6" s="23" t="s">
        <v>58</v>
      </c>
      <c r="C6" s="108">
        <v>0</v>
      </c>
      <c r="E6" s="33">
        <v>36</v>
      </c>
      <c r="F6" s="34">
        <v>2.545</v>
      </c>
      <c r="G6" s="35">
        <f t="shared" si="0"/>
        <v>2.5323200000000003</v>
      </c>
      <c r="I6" s="25">
        <v>2</v>
      </c>
      <c r="J6" s="94">
        <f aca="true" t="shared" si="2" ref="J6:L69">J$4+J$4*0.0215063774322691*($I6/12)</f>
        <v>0.07727599851038079</v>
      </c>
      <c r="K6" s="95">
        <f t="shared" si="1"/>
        <v>6.559427613816218</v>
      </c>
      <c r="L6" s="96">
        <f t="shared" si="1"/>
        <v>10.703227585885857</v>
      </c>
      <c r="N6" s="105">
        <v>4</v>
      </c>
      <c r="O6" s="18">
        <v>1</v>
      </c>
      <c r="P6" s="14">
        <v>1</v>
      </c>
      <c r="Q6" s="14">
        <v>1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9">
        <v>0</v>
      </c>
      <c r="AF6" s="107">
        <v>4</v>
      </c>
    </row>
    <row r="7" spans="3:32" ht="15">
      <c r="C7" s="88"/>
      <c r="E7" s="33">
        <v>48</v>
      </c>
      <c r="F7" s="34">
        <v>2.651</v>
      </c>
      <c r="G7" s="35">
        <f t="shared" si="0"/>
        <v>2.6640800000000002</v>
      </c>
      <c r="I7" s="25">
        <v>3</v>
      </c>
      <c r="J7" s="94">
        <f t="shared" si="2"/>
        <v>0.07741399776557117</v>
      </c>
      <c r="K7" s="95">
        <f t="shared" si="1"/>
        <v>6.571141420724327</v>
      </c>
      <c r="L7" s="96">
        <f t="shared" si="1"/>
        <v>10.722341378828787</v>
      </c>
      <c r="N7" s="106">
        <v>5</v>
      </c>
      <c r="O7" s="18">
        <v>1</v>
      </c>
      <c r="P7" s="14">
        <v>1</v>
      </c>
      <c r="Q7" s="14">
        <v>1</v>
      </c>
      <c r="R7" s="14">
        <v>1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9">
        <v>0</v>
      </c>
      <c r="AF7" s="107">
        <v>5</v>
      </c>
    </row>
    <row r="8" spans="5:32" ht="15">
      <c r="E8" s="33">
        <v>60</v>
      </c>
      <c r="F8" s="34">
        <v>2.789</v>
      </c>
      <c r="G8" s="35">
        <f t="shared" si="0"/>
        <v>2.8016</v>
      </c>
      <c r="I8" s="25">
        <v>4</v>
      </c>
      <c r="J8" s="94">
        <f t="shared" si="2"/>
        <v>0.07755199702076157</v>
      </c>
      <c r="K8" s="95">
        <f t="shared" si="1"/>
        <v>6.582855227632437</v>
      </c>
      <c r="L8" s="96">
        <f t="shared" si="1"/>
        <v>10.741455171771715</v>
      </c>
      <c r="N8" s="105">
        <v>6</v>
      </c>
      <c r="O8" s="18">
        <v>1</v>
      </c>
      <c r="P8" s="14">
        <v>1</v>
      </c>
      <c r="Q8" s="14">
        <v>1</v>
      </c>
      <c r="R8" s="14">
        <v>1</v>
      </c>
      <c r="S8" s="14">
        <v>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9">
        <v>0</v>
      </c>
      <c r="AF8" s="107">
        <v>5</v>
      </c>
    </row>
    <row r="9" spans="5:32" ht="15">
      <c r="E9" s="33">
        <v>72</v>
      </c>
      <c r="F9" s="34">
        <v>2.916</v>
      </c>
      <c r="G9" s="35">
        <f t="shared" si="0"/>
        <v>2.9448800000000004</v>
      </c>
      <c r="I9" s="25">
        <v>5</v>
      </c>
      <c r="J9" s="94">
        <f t="shared" si="2"/>
        <v>0.07768999627595197</v>
      </c>
      <c r="K9" s="95">
        <f t="shared" si="1"/>
        <v>6.594569034540545</v>
      </c>
      <c r="L9" s="96">
        <f t="shared" si="1"/>
        <v>10.760568964714645</v>
      </c>
      <c r="N9" s="105">
        <v>7</v>
      </c>
      <c r="O9" s="18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9">
        <v>0</v>
      </c>
      <c r="AF9" s="107">
        <v>5</v>
      </c>
    </row>
    <row r="10" spans="5:32" ht="15">
      <c r="E10" s="33">
        <v>84</v>
      </c>
      <c r="F10" s="34">
        <v>3.075</v>
      </c>
      <c r="G10" s="35">
        <f t="shared" si="0"/>
        <v>3.0939200000000002</v>
      </c>
      <c r="I10" s="25">
        <v>6</v>
      </c>
      <c r="J10" s="94">
        <f t="shared" si="2"/>
        <v>0.07782799553114236</v>
      </c>
      <c r="K10" s="95">
        <f t="shared" si="1"/>
        <v>6.606282841448655</v>
      </c>
      <c r="L10" s="96">
        <f t="shared" si="1"/>
        <v>10.779682757657573</v>
      </c>
      <c r="N10" s="106">
        <v>8</v>
      </c>
      <c r="O10" s="18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v>0</v>
      </c>
      <c r="AF10" s="107">
        <v>6</v>
      </c>
    </row>
    <row r="11" spans="5:32" ht="15">
      <c r="E11" s="33">
        <v>96</v>
      </c>
      <c r="F11" s="34">
        <v>3.234</v>
      </c>
      <c r="G11" s="35">
        <f t="shared" si="0"/>
        <v>3.24872</v>
      </c>
      <c r="I11" s="25">
        <v>7</v>
      </c>
      <c r="J11" s="94">
        <f t="shared" si="2"/>
        <v>0.07796599478633276</v>
      </c>
      <c r="K11" s="95">
        <f t="shared" si="1"/>
        <v>6.6179966483567645</v>
      </c>
      <c r="L11" s="96">
        <f t="shared" si="1"/>
        <v>10.798796550600503</v>
      </c>
      <c r="N11" s="105">
        <v>9</v>
      </c>
      <c r="O11" s="18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v>0</v>
      </c>
      <c r="AF11" s="107">
        <v>6</v>
      </c>
    </row>
    <row r="12" spans="5:32" ht="15">
      <c r="E12" s="33">
        <v>108</v>
      </c>
      <c r="F12" s="34">
        <v>3.393</v>
      </c>
      <c r="G12" s="35">
        <f t="shared" si="0"/>
        <v>3.40928</v>
      </c>
      <c r="I12" s="25">
        <v>8</v>
      </c>
      <c r="J12" s="94">
        <f t="shared" si="2"/>
        <v>0.07810399404152314</v>
      </c>
      <c r="K12" s="95">
        <f t="shared" si="1"/>
        <v>6.629710455264873</v>
      </c>
      <c r="L12" s="96">
        <f t="shared" si="1"/>
        <v>10.817910343543433</v>
      </c>
      <c r="N12" s="105">
        <v>10</v>
      </c>
      <c r="O12" s="18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9">
        <v>0</v>
      </c>
      <c r="AF12" s="107">
        <v>6</v>
      </c>
    </row>
    <row r="13" spans="5:32" ht="15">
      <c r="E13" s="33">
        <v>120</v>
      </c>
      <c r="F13" s="34">
        <v>3.531</v>
      </c>
      <c r="G13" s="35">
        <f t="shared" si="0"/>
        <v>3.5756</v>
      </c>
      <c r="I13" s="25">
        <v>9</v>
      </c>
      <c r="J13" s="94">
        <f t="shared" si="2"/>
        <v>0.07824199329671354</v>
      </c>
      <c r="K13" s="95">
        <f t="shared" si="1"/>
        <v>6.641424262172983</v>
      </c>
      <c r="L13" s="96">
        <f t="shared" si="1"/>
        <v>10.837024136486361</v>
      </c>
      <c r="N13" s="106">
        <v>11</v>
      </c>
      <c r="O13" s="18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9">
        <v>0</v>
      </c>
      <c r="AF13" s="107">
        <v>7</v>
      </c>
    </row>
    <row r="14" spans="5:32" ht="15">
      <c r="E14" s="33">
        <v>132</v>
      </c>
      <c r="F14" s="34">
        <v>3.712</v>
      </c>
      <c r="G14" s="35">
        <f t="shared" si="0"/>
        <v>3.74768</v>
      </c>
      <c r="I14" s="25">
        <v>10</v>
      </c>
      <c r="J14" s="94">
        <f t="shared" si="2"/>
        <v>0.07837999255190393</v>
      </c>
      <c r="K14" s="95">
        <f t="shared" si="1"/>
        <v>6.653138069081092</v>
      </c>
      <c r="L14" s="96">
        <f t="shared" si="1"/>
        <v>10.856137929429291</v>
      </c>
      <c r="N14" s="105">
        <v>12</v>
      </c>
      <c r="O14" s="18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v>0</v>
      </c>
      <c r="AF14" s="107">
        <v>7</v>
      </c>
    </row>
    <row r="15" spans="5:32" ht="15">
      <c r="E15">
        <f>+K4/(K15-K4)</f>
        <v>50.7249114521838</v>
      </c>
      <c r="F15">
        <f>+L4/(L15-L4)</f>
        <v>50.72491145218378</v>
      </c>
      <c r="G15" t="e">
        <f>+M4/(M15-M4)</f>
        <v>#DIV/0!</v>
      </c>
      <c r="H15"/>
      <c r="I15" s="25">
        <v>11</v>
      </c>
      <c r="J15" s="94">
        <f t="shared" si="2"/>
        <v>0.07851799180709433</v>
      </c>
      <c r="K15" s="95">
        <f t="shared" si="1"/>
        <v>6.664851875989201</v>
      </c>
      <c r="L15" s="96">
        <f t="shared" si="1"/>
        <v>10.87525172237222</v>
      </c>
      <c r="N15" s="105">
        <v>13</v>
      </c>
      <c r="O15" s="18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9">
        <v>0</v>
      </c>
      <c r="AF15" s="107">
        <v>7</v>
      </c>
    </row>
    <row r="16" spans="5:32" ht="15">
      <c r="E16" s="33">
        <v>156</v>
      </c>
      <c r="F16" s="34">
        <v>4.03</v>
      </c>
      <c r="G16" s="35">
        <f t="shared" si="0"/>
        <v>4.10912</v>
      </c>
      <c r="I16" s="25">
        <v>12</v>
      </c>
      <c r="J16" s="94">
        <f t="shared" si="2"/>
        <v>0.07865599106228471</v>
      </c>
      <c r="K16" s="95">
        <f t="shared" si="1"/>
        <v>6.67656568289731</v>
      </c>
      <c r="L16" s="96">
        <f t="shared" si="1"/>
        <v>10.89436551531515</v>
      </c>
      <c r="N16" s="106">
        <v>14</v>
      </c>
      <c r="O16" s="18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0</v>
      </c>
      <c r="AC16" s="14">
        <v>0</v>
      </c>
      <c r="AD16" s="14">
        <v>0</v>
      </c>
      <c r="AE16" s="19">
        <v>0</v>
      </c>
      <c r="AF16" s="107">
        <v>8</v>
      </c>
    </row>
    <row r="17" spans="5:32" ht="15">
      <c r="E17" s="33">
        <v>168</v>
      </c>
      <c r="F17" s="34">
        <v>4.242</v>
      </c>
      <c r="G17" s="35">
        <f t="shared" si="0"/>
        <v>4.29848</v>
      </c>
      <c r="I17" s="25">
        <v>13</v>
      </c>
      <c r="J17" s="94">
        <f t="shared" si="2"/>
        <v>0.07879399031747511</v>
      </c>
      <c r="K17" s="95">
        <f t="shared" si="1"/>
        <v>6.68827948980542</v>
      </c>
      <c r="L17" s="96">
        <f t="shared" si="1"/>
        <v>10.913479308258077</v>
      </c>
      <c r="N17" s="105">
        <v>15</v>
      </c>
      <c r="O17" s="18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0</v>
      </c>
      <c r="AD17" s="14">
        <v>0</v>
      </c>
      <c r="AE17" s="19">
        <v>0</v>
      </c>
      <c r="AF17" s="107">
        <v>9</v>
      </c>
    </row>
    <row r="18" spans="5:32" ht="15">
      <c r="E18" s="33">
        <v>180</v>
      </c>
      <c r="F18" s="34">
        <v>4.401</v>
      </c>
      <c r="G18" s="35">
        <f t="shared" si="0"/>
        <v>4.493600000000001</v>
      </c>
      <c r="I18" s="25">
        <v>14</v>
      </c>
      <c r="J18" s="94">
        <f t="shared" si="2"/>
        <v>0.0789319895726655</v>
      </c>
      <c r="K18" s="95">
        <f t="shared" si="1"/>
        <v>6.6999932967135285</v>
      </c>
      <c r="L18" s="96">
        <f t="shared" si="1"/>
        <v>10.932593101201007</v>
      </c>
      <c r="N18" s="105">
        <v>16</v>
      </c>
      <c r="O18" s="18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0</v>
      </c>
      <c r="AE18" s="19">
        <v>0</v>
      </c>
      <c r="AF18" s="107">
        <v>10</v>
      </c>
    </row>
    <row r="19" spans="5:32" ht="15.75" thickBot="1">
      <c r="E19" s="33">
        <v>192</v>
      </c>
      <c r="F19" s="34">
        <v>4.613</v>
      </c>
      <c r="G19" s="35">
        <f t="shared" si="0"/>
        <v>4.69448</v>
      </c>
      <c r="I19" s="25">
        <v>15</v>
      </c>
      <c r="J19" s="94">
        <f t="shared" si="2"/>
        <v>0.0790699888278559</v>
      </c>
      <c r="K19" s="95">
        <f t="shared" si="1"/>
        <v>6.711707103621638</v>
      </c>
      <c r="L19" s="96">
        <f t="shared" si="1"/>
        <v>10.951706894143937</v>
      </c>
      <c r="N19" s="106">
        <v>17</v>
      </c>
      <c r="O19" s="20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  <c r="AE19" s="7">
        <v>0</v>
      </c>
      <c r="AF19" s="107">
        <v>11</v>
      </c>
    </row>
    <row r="20" spans="5:12" ht="15">
      <c r="E20" s="33">
        <v>204</v>
      </c>
      <c r="F20" s="34">
        <v>4.772</v>
      </c>
      <c r="G20" s="35">
        <f t="shared" si="0"/>
        <v>4.901120000000001</v>
      </c>
      <c r="I20" s="25">
        <v>16</v>
      </c>
      <c r="J20" s="94">
        <f t="shared" si="2"/>
        <v>0.0792079880830463</v>
      </c>
      <c r="K20" s="95">
        <f t="shared" si="1"/>
        <v>6.7234209105297476</v>
      </c>
      <c r="L20" s="96">
        <f t="shared" si="1"/>
        <v>10.970820687086865</v>
      </c>
    </row>
    <row r="21" spans="5:12" ht="15">
      <c r="E21" s="33">
        <v>216</v>
      </c>
      <c r="F21" s="34">
        <v>4.984</v>
      </c>
      <c r="G21" s="35">
        <f t="shared" si="0"/>
        <v>5.11352</v>
      </c>
      <c r="I21" s="25">
        <v>17</v>
      </c>
      <c r="J21" s="94">
        <f t="shared" si="2"/>
        <v>0.07934598733823668</v>
      </c>
      <c r="K21" s="95">
        <f t="shared" si="2"/>
        <v>6.735134717437856</v>
      </c>
      <c r="L21" s="96">
        <f t="shared" si="2"/>
        <v>10.989934480029795</v>
      </c>
    </row>
    <row r="22" spans="5:31" ht="15">
      <c r="E22" s="33">
        <v>228</v>
      </c>
      <c r="F22" s="34">
        <v>5.196</v>
      </c>
      <c r="G22" s="35">
        <f t="shared" si="0"/>
        <v>5.33168</v>
      </c>
      <c r="I22" s="25">
        <v>18</v>
      </c>
      <c r="J22" s="94">
        <f t="shared" si="2"/>
        <v>0.07948398659342708</v>
      </c>
      <c r="K22" s="95">
        <f t="shared" si="2"/>
        <v>6.746848524345966</v>
      </c>
      <c r="L22" s="96">
        <f t="shared" si="2"/>
        <v>11.009048272972723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5:31" ht="15.75" thickBot="1">
      <c r="E23" s="36">
        <v>240</v>
      </c>
      <c r="F23" s="37">
        <v>5.408</v>
      </c>
      <c r="G23" s="38">
        <f t="shared" si="0"/>
        <v>5.5556</v>
      </c>
      <c r="I23" s="25">
        <v>19</v>
      </c>
      <c r="J23" s="94">
        <f t="shared" si="2"/>
        <v>0.07962198584861747</v>
      </c>
      <c r="K23" s="95">
        <f t="shared" si="2"/>
        <v>6.758562331254075</v>
      </c>
      <c r="L23" s="96">
        <f t="shared" si="2"/>
        <v>11.028162065915653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9:31" ht="15">
      <c r="I24" s="25">
        <v>20</v>
      </c>
      <c r="J24" s="94">
        <f t="shared" si="2"/>
        <v>0.07975998510380787</v>
      </c>
      <c r="K24" s="95">
        <f t="shared" si="2"/>
        <v>6.770276138162185</v>
      </c>
      <c r="L24" s="96">
        <f t="shared" si="2"/>
        <v>11.047275858858582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9:31" ht="15">
      <c r="I25" s="25">
        <v>21</v>
      </c>
      <c r="J25" s="94">
        <f t="shared" si="2"/>
        <v>0.07989798435899825</v>
      </c>
      <c r="K25" s="95">
        <f t="shared" si="2"/>
        <v>6.781989945070293</v>
      </c>
      <c r="L25" s="96">
        <f t="shared" si="2"/>
        <v>11.066389651801511</v>
      </c>
      <c r="O25">
        <v>1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9:31" ht="15">
      <c r="I26" s="25">
        <v>22</v>
      </c>
      <c r="J26" s="94">
        <f t="shared" si="2"/>
        <v>0.08003598361418865</v>
      </c>
      <c r="K26" s="95">
        <f t="shared" si="2"/>
        <v>6.793703751978403</v>
      </c>
      <c r="L26" s="96">
        <f t="shared" si="2"/>
        <v>11.085503444744441</v>
      </c>
      <c r="O26">
        <v>1</v>
      </c>
      <c r="P26">
        <v>1</v>
      </c>
      <c r="Q26">
        <v>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9:31" ht="15">
      <c r="I27" s="25">
        <v>23</v>
      </c>
      <c r="J27" s="94">
        <f t="shared" si="2"/>
        <v>0.08017398286937905</v>
      </c>
      <c r="K27" s="95">
        <f t="shared" si="2"/>
        <v>6.8054175588865125</v>
      </c>
      <c r="L27" s="96">
        <f t="shared" si="2"/>
        <v>11.10461723768737</v>
      </c>
      <c r="O27">
        <v>1</v>
      </c>
      <c r="P27">
        <v>1</v>
      </c>
      <c r="Q27">
        <v>1</v>
      </c>
      <c r="R27">
        <v>1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9:31" ht="15">
      <c r="I28" s="25">
        <v>24</v>
      </c>
      <c r="J28" s="94">
        <f t="shared" si="2"/>
        <v>0.08031198212456944</v>
      </c>
      <c r="K28" s="95">
        <f t="shared" si="2"/>
        <v>6.817131365794621</v>
      </c>
      <c r="L28" s="96">
        <f t="shared" si="2"/>
        <v>11.1237310306303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</row>
    <row r="29" spans="9:31" ht="15">
      <c r="I29" s="25">
        <v>25</v>
      </c>
      <c r="J29" s="94">
        <f t="shared" si="2"/>
        <v>0.08044998137975984</v>
      </c>
      <c r="K29" s="95">
        <f t="shared" si="2"/>
        <v>6.828845172702731</v>
      </c>
      <c r="L29" s="96">
        <f t="shared" si="2"/>
        <v>11.142844823573228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9:31" ht="15">
      <c r="I30" s="25">
        <v>26</v>
      </c>
      <c r="J30" s="94">
        <f t="shared" si="2"/>
        <v>0.08058798063495022</v>
      </c>
      <c r="K30" s="95">
        <f t="shared" si="2"/>
        <v>6.84055897961084</v>
      </c>
      <c r="L30" s="96">
        <f t="shared" si="2"/>
        <v>11.161958616516158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9:31" ht="15">
      <c r="I31" s="25">
        <v>27</v>
      </c>
      <c r="J31" s="94">
        <f t="shared" si="2"/>
        <v>0.08072597989014062</v>
      </c>
      <c r="K31" s="95">
        <f t="shared" si="2"/>
        <v>6.852272786518949</v>
      </c>
      <c r="L31" s="96">
        <f t="shared" si="2"/>
        <v>11.181072409459087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9:31" ht="15">
      <c r="I32" s="25">
        <v>28</v>
      </c>
      <c r="J32" s="94">
        <f t="shared" si="2"/>
        <v>0.08086397914533101</v>
      </c>
      <c r="K32" s="95">
        <f t="shared" si="2"/>
        <v>6.863986593427058</v>
      </c>
      <c r="L32" s="96">
        <f t="shared" si="2"/>
        <v>11.200186202402016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9:31" ht="15">
      <c r="I33" s="25">
        <v>29</v>
      </c>
      <c r="J33" s="94">
        <f t="shared" si="2"/>
        <v>0.08100197840052141</v>
      </c>
      <c r="K33" s="95">
        <f t="shared" si="2"/>
        <v>6.875700400335168</v>
      </c>
      <c r="L33" s="96">
        <f t="shared" si="2"/>
        <v>11.219299995344945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9:31" ht="15">
      <c r="I34" s="25">
        <v>30</v>
      </c>
      <c r="J34" s="94">
        <f t="shared" si="2"/>
        <v>0.0811399776557118</v>
      </c>
      <c r="K34" s="95">
        <f t="shared" si="2"/>
        <v>6.8874142072432765</v>
      </c>
      <c r="L34" s="96">
        <f t="shared" si="2"/>
        <v>11.238413788287874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9:31" ht="15">
      <c r="I35" s="25">
        <v>31</v>
      </c>
      <c r="J35" s="94">
        <f t="shared" si="2"/>
        <v>0.08127797691090219</v>
      </c>
      <c r="K35" s="95">
        <f t="shared" si="2"/>
        <v>6.899128014151386</v>
      </c>
      <c r="L35" s="96">
        <f t="shared" si="2"/>
        <v>11.257527581230804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0</v>
      </c>
      <c r="AC35">
        <v>0</v>
      </c>
      <c r="AD35">
        <v>0</v>
      </c>
      <c r="AE35">
        <v>0</v>
      </c>
    </row>
    <row r="36" spans="9:31" ht="15">
      <c r="I36" s="25">
        <v>32</v>
      </c>
      <c r="J36" s="94">
        <f t="shared" si="2"/>
        <v>0.08141597616609259</v>
      </c>
      <c r="K36" s="95">
        <f t="shared" si="2"/>
        <v>6.9108418210594955</v>
      </c>
      <c r="L36" s="96">
        <f t="shared" si="2"/>
        <v>11.276641374173732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0</v>
      </c>
      <c r="AD36">
        <v>0</v>
      </c>
      <c r="AE36">
        <v>0</v>
      </c>
    </row>
    <row r="37" spans="9:31" ht="15">
      <c r="I37" s="25">
        <v>33</v>
      </c>
      <c r="J37" s="94">
        <f t="shared" si="2"/>
        <v>0.08155397542128298</v>
      </c>
      <c r="K37" s="95">
        <f t="shared" si="2"/>
        <v>6.922555627967604</v>
      </c>
      <c r="L37" s="96">
        <f t="shared" si="2"/>
        <v>11.295755167116662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0</v>
      </c>
      <c r="AE37">
        <v>0</v>
      </c>
    </row>
    <row r="38" spans="9:31" ht="15">
      <c r="I38" s="25">
        <v>34</v>
      </c>
      <c r="J38" s="94">
        <f t="shared" si="2"/>
        <v>0.08169197467647338</v>
      </c>
      <c r="K38" s="95">
        <f t="shared" si="2"/>
        <v>6.934269434875714</v>
      </c>
      <c r="L38" s="96">
        <f t="shared" si="2"/>
        <v>11.314868960059592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0</v>
      </c>
    </row>
    <row r="39" spans="9:12" ht="15">
      <c r="I39" s="25">
        <v>35</v>
      </c>
      <c r="J39" s="94">
        <f t="shared" si="2"/>
        <v>0.08182997393166377</v>
      </c>
      <c r="K39" s="95">
        <f t="shared" si="2"/>
        <v>6.945983241783823</v>
      </c>
      <c r="L39" s="96">
        <f t="shared" si="2"/>
        <v>11.33398275300252</v>
      </c>
    </row>
    <row r="40" spans="9:12" ht="15">
      <c r="I40" s="25">
        <v>36</v>
      </c>
      <c r="J40" s="94">
        <f t="shared" si="2"/>
        <v>0.08196797318685416</v>
      </c>
      <c r="K40" s="95">
        <f t="shared" si="2"/>
        <v>6.957697048691932</v>
      </c>
      <c r="L40" s="96">
        <f t="shared" si="2"/>
        <v>11.35309654594545</v>
      </c>
    </row>
    <row r="41" spans="9:31" ht="15">
      <c r="I41" s="25">
        <v>37</v>
      </c>
      <c r="J41" s="94">
        <f t="shared" si="2"/>
        <v>0.08210597244204455</v>
      </c>
      <c r="K41" s="95">
        <f t="shared" si="2"/>
        <v>6.969410855600041</v>
      </c>
      <c r="L41" s="96">
        <f t="shared" si="2"/>
        <v>11.372210338888378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9:31" ht="15">
      <c r="I42" s="25">
        <v>38</v>
      </c>
      <c r="J42" s="94">
        <f t="shared" si="2"/>
        <v>0.08224397169723495</v>
      </c>
      <c r="K42" s="95">
        <f t="shared" si="2"/>
        <v>6.981124662508151</v>
      </c>
      <c r="L42" s="96">
        <f t="shared" si="2"/>
        <v>11.391324131831308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</row>
    <row r="43" spans="9:31" ht="15">
      <c r="I43" s="25">
        <v>39</v>
      </c>
      <c r="J43" s="94">
        <f t="shared" si="2"/>
        <v>0.08238197095242535</v>
      </c>
      <c r="K43" s="95">
        <f t="shared" si="2"/>
        <v>6.9928384694162595</v>
      </c>
      <c r="L43" s="96">
        <f t="shared" si="2"/>
        <v>11.410437924774236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9:31" ht="15">
      <c r="I44" s="25">
        <v>40</v>
      </c>
      <c r="J44" s="94">
        <f t="shared" si="2"/>
        <v>0.08251997020761573</v>
      </c>
      <c r="K44" s="95">
        <f t="shared" si="2"/>
        <v>7.004552276324369</v>
      </c>
      <c r="L44" s="96">
        <f t="shared" si="2"/>
        <v>11.429551717717166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9:31" ht="15">
      <c r="I45" s="25">
        <v>41</v>
      </c>
      <c r="J45" s="94">
        <f t="shared" si="2"/>
        <v>0.08265796946280612</v>
      </c>
      <c r="K45" s="95">
        <f t="shared" si="2"/>
        <v>7.016266083232479</v>
      </c>
      <c r="L45" s="96">
        <f t="shared" si="2"/>
        <v>11.448665510660096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9:31" ht="15">
      <c r="I46" s="25">
        <v>42</v>
      </c>
      <c r="J46" s="94">
        <f t="shared" si="2"/>
        <v>0.08279596871799652</v>
      </c>
      <c r="K46" s="95">
        <f t="shared" si="2"/>
        <v>7.027979890140587</v>
      </c>
      <c r="L46" s="96">
        <f t="shared" si="2"/>
        <v>11.467779303603024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9:31" ht="15">
      <c r="I47" s="25">
        <v>43</v>
      </c>
      <c r="J47" s="94">
        <f t="shared" si="2"/>
        <v>0.08293396797318692</v>
      </c>
      <c r="K47" s="95">
        <f t="shared" si="2"/>
        <v>7.039693697048697</v>
      </c>
      <c r="L47" s="96">
        <f t="shared" si="2"/>
        <v>11.486893096545954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9:31" ht="15">
      <c r="I48" s="25">
        <v>44</v>
      </c>
      <c r="J48" s="94">
        <f t="shared" si="2"/>
        <v>0.08307196722837731</v>
      </c>
      <c r="K48" s="95">
        <f t="shared" si="2"/>
        <v>7.051407503956806</v>
      </c>
      <c r="L48" s="96">
        <f t="shared" si="2"/>
        <v>11.506006889488882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9:31" ht="15">
      <c r="I49" s="25">
        <v>45</v>
      </c>
      <c r="J49" s="94">
        <f t="shared" si="2"/>
        <v>0.0832099664835677</v>
      </c>
      <c r="K49" s="95">
        <f t="shared" si="2"/>
        <v>7.063121310864915</v>
      </c>
      <c r="L49" s="96">
        <f t="shared" si="2"/>
        <v>11.525120682431812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9:31" ht="15">
      <c r="I50" s="25">
        <v>46</v>
      </c>
      <c r="J50" s="94">
        <f t="shared" si="2"/>
        <v>0.08334796573875809</v>
      </c>
      <c r="K50" s="95">
        <f t="shared" si="2"/>
        <v>7.074835117773024</v>
      </c>
      <c r="L50" s="96">
        <f t="shared" si="2"/>
        <v>11.54423447537474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9:31" ht="15">
      <c r="I51" s="25">
        <v>47</v>
      </c>
      <c r="J51" s="94">
        <f t="shared" si="2"/>
        <v>0.08348596499394849</v>
      </c>
      <c r="K51" s="95">
        <f t="shared" si="2"/>
        <v>7.086548924681134</v>
      </c>
      <c r="L51" s="96">
        <f t="shared" si="2"/>
        <v>11.56334826831767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9:31" ht="15">
      <c r="I52" s="25">
        <v>48</v>
      </c>
      <c r="J52" s="94">
        <f t="shared" si="2"/>
        <v>0.08362396424913889</v>
      </c>
      <c r="K52" s="95">
        <f t="shared" si="2"/>
        <v>7.098262731589243</v>
      </c>
      <c r="L52" s="96">
        <f t="shared" si="2"/>
        <v>11.5824620612606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9:31" ht="15">
      <c r="I53" s="25">
        <v>49</v>
      </c>
      <c r="J53" s="94">
        <f t="shared" si="2"/>
        <v>0.08376196350432927</v>
      </c>
      <c r="K53" s="95">
        <f t="shared" si="2"/>
        <v>7.109976538497352</v>
      </c>
      <c r="L53" s="96">
        <f t="shared" si="2"/>
        <v>11.601575854203528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9:31" ht="15">
      <c r="I54" s="25">
        <v>50</v>
      </c>
      <c r="J54" s="94">
        <f t="shared" si="2"/>
        <v>0.08389996275951966</v>
      </c>
      <c r="K54" s="95">
        <f t="shared" si="2"/>
        <v>7.121690345405462</v>
      </c>
      <c r="L54" s="96">
        <f t="shared" si="2"/>
        <v>11.620689647146458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9:31" ht="15">
      <c r="I55" s="25">
        <v>51</v>
      </c>
      <c r="J55" s="94">
        <f t="shared" si="2"/>
        <v>0.08403796201471006</v>
      </c>
      <c r="K55" s="95">
        <f t="shared" si="2"/>
        <v>7.13340415231357</v>
      </c>
      <c r="L55" s="96">
        <f t="shared" si="2"/>
        <v>11.639803440089386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9:31" ht="15">
      <c r="I56" s="25">
        <v>52</v>
      </c>
      <c r="J56" s="94">
        <f t="shared" si="2"/>
        <v>0.08417596126990046</v>
      </c>
      <c r="K56" s="95">
        <f t="shared" si="2"/>
        <v>7.14511795922168</v>
      </c>
      <c r="L56" s="96">
        <f t="shared" si="2"/>
        <v>11.658917233032316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9:31" ht="15">
      <c r="I57" s="25">
        <v>53</v>
      </c>
      <c r="J57" s="94">
        <f t="shared" si="2"/>
        <v>0.08431396052509085</v>
      </c>
      <c r="K57" s="95">
        <f t="shared" si="2"/>
        <v>7.156831766129789</v>
      </c>
      <c r="L57" s="96">
        <f t="shared" si="2"/>
        <v>11.678031025975244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9:12" ht="15">
      <c r="I58" s="25">
        <v>54</v>
      </c>
      <c r="J58" s="94">
        <f t="shared" si="2"/>
        <v>0.08445195978028125</v>
      </c>
      <c r="K58" s="95">
        <f t="shared" si="2"/>
        <v>7.168545573037898</v>
      </c>
      <c r="L58" s="96">
        <f t="shared" si="2"/>
        <v>11.697144818918174</v>
      </c>
    </row>
    <row r="59" spans="9:15" ht="15">
      <c r="I59" s="25">
        <v>55</v>
      </c>
      <c r="J59" s="94">
        <f t="shared" si="2"/>
        <v>0.08458995903547163</v>
      </c>
      <c r="K59" s="95">
        <f t="shared" si="2"/>
        <v>7.1802593799460075</v>
      </c>
      <c r="L59" s="96">
        <f t="shared" si="2"/>
        <v>11.716258611861104</v>
      </c>
      <c r="O59" t="s">
        <v>54</v>
      </c>
    </row>
    <row r="60" spans="9:31" ht="15">
      <c r="I60" s="25">
        <v>56</v>
      </c>
      <c r="J60" s="94">
        <f t="shared" si="2"/>
        <v>0.08472795829066203</v>
      </c>
      <c r="K60" s="95">
        <f t="shared" si="2"/>
        <v>7.191973186854117</v>
      </c>
      <c r="L60" s="96">
        <f t="shared" si="2"/>
        <v>11.735372404804032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9:31" ht="15">
      <c r="I61" s="25">
        <v>57</v>
      </c>
      <c r="J61" s="94">
        <f t="shared" si="2"/>
        <v>0.08486595754585242</v>
      </c>
      <c r="K61" s="95">
        <f t="shared" si="2"/>
        <v>7.203686993762226</v>
      </c>
      <c r="L61" s="96">
        <f t="shared" si="2"/>
        <v>11.754486197746962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9:31" ht="15">
      <c r="I62" s="25">
        <v>58</v>
      </c>
      <c r="J62" s="94">
        <f t="shared" si="2"/>
        <v>0.08500395680104282</v>
      </c>
      <c r="K62" s="95">
        <f t="shared" si="2"/>
        <v>7.215400800670335</v>
      </c>
      <c r="L62" s="96">
        <f t="shared" si="2"/>
        <v>11.77359999068989</v>
      </c>
      <c r="O62">
        <v>1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9:31" ht="15">
      <c r="I63" s="25">
        <v>59</v>
      </c>
      <c r="J63" s="94">
        <f t="shared" si="2"/>
        <v>0.0851419560562332</v>
      </c>
      <c r="K63" s="95">
        <f t="shared" si="2"/>
        <v>7.227114607578445</v>
      </c>
      <c r="L63" s="96">
        <f t="shared" si="2"/>
        <v>11.79271378363282</v>
      </c>
      <c r="O63">
        <v>1</v>
      </c>
      <c r="P63">
        <v>1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9:31" ht="15">
      <c r="I64" s="25">
        <v>60</v>
      </c>
      <c r="J64" s="94">
        <f t="shared" si="2"/>
        <v>0.0852799553114236</v>
      </c>
      <c r="K64" s="95">
        <f t="shared" si="2"/>
        <v>7.238828414486553</v>
      </c>
      <c r="L64" s="96">
        <f t="shared" si="2"/>
        <v>11.811827576575748</v>
      </c>
      <c r="O64">
        <v>1</v>
      </c>
      <c r="P64">
        <v>1</v>
      </c>
      <c r="Q64">
        <v>1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9:31" ht="15">
      <c r="I65" s="25">
        <v>61</v>
      </c>
      <c r="J65" s="94">
        <f t="shared" si="2"/>
        <v>0.085417954566614</v>
      </c>
      <c r="K65" s="95">
        <f t="shared" si="2"/>
        <v>7.250542221394663</v>
      </c>
      <c r="L65" s="96">
        <f t="shared" si="2"/>
        <v>11.830941369518678</v>
      </c>
      <c r="O65">
        <v>1</v>
      </c>
      <c r="P65">
        <v>1</v>
      </c>
      <c r="Q65">
        <v>1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9:31" ht="15">
      <c r="I66" s="25">
        <v>62</v>
      </c>
      <c r="J66" s="94">
        <f t="shared" si="2"/>
        <v>0.08555595382180439</v>
      </c>
      <c r="K66" s="95">
        <f t="shared" si="2"/>
        <v>7.262256028302772</v>
      </c>
      <c r="L66" s="96">
        <f t="shared" si="2"/>
        <v>11.850055162461608</v>
      </c>
      <c r="O66">
        <v>1</v>
      </c>
      <c r="P66">
        <v>1</v>
      </c>
      <c r="Q66">
        <v>1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9:31" ht="15">
      <c r="I67" s="25">
        <v>63</v>
      </c>
      <c r="J67" s="94">
        <f t="shared" si="2"/>
        <v>0.08569395307699479</v>
      </c>
      <c r="K67" s="95">
        <f t="shared" si="2"/>
        <v>7.273969835210881</v>
      </c>
      <c r="L67" s="96">
        <f t="shared" si="2"/>
        <v>11.869168955404536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9:31" ht="15">
      <c r="I68" s="25">
        <v>64</v>
      </c>
      <c r="J68" s="94">
        <f t="shared" si="2"/>
        <v>0.08583195233218517</v>
      </c>
      <c r="K68" s="95">
        <f t="shared" si="2"/>
        <v>7.2856836421189906</v>
      </c>
      <c r="L68" s="96">
        <f t="shared" si="2"/>
        <v>11.888282748347466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9:31" ht="15">
      <c r="I69" s="25">
        <v>65</v>
      </c>
      <c r="J69" s="94">
        <f t="shared" si="2"/>
        <v>0.08596995158737557</v>
      </c>
      <c r="K69" s="95">
        <f t="shared" si="2"/>
        <v>7.2973974490271</v>
      </c>
      <c r="L69" s="96">
        <f t="shared" si="2"/>
        <v>11.907396541290394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9:31" ht="15">
      <c r="I70" s="25">
        <v>66</v>
      </c>
      <c r="J70" s="94">
        <f aca="true" t="shared" si="3" ref="J70:L133">J$4+J$4*0.0215063774322691*($I70/12)</f>
        <v>0.08610795084256596</v>
      </c>
      <c r="K70" s="95">
        <f t="shared" si="3"/>
        <v>7.309111255935209</v>
      </c>
      <c r="L70" s="96">
        <f t="shared" si="3"/>
        <v>11.926510334233324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9:31" ht="15">
      <c r="I71" s="25">
        <v>67</v>
      </c>
      <c r="J71" s="94">
        <f t="shared" si="3"/>
        <v>0.08624595009775636</v>
      </c>
      <c r="K71" s="95">
        <f t="shared" si="3"/>
        <v>7.320825062843318</v>
      </c>
      <c r="L71" s="96">
        <f t="shared" si="3"/>
        <v>11.945624127176252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9:31" ht="15">
      <c r="I72" s="25">
        <v>68</v>
      </c>
      <c r="J72" s="94">
        <f t="shared" si="3"/>
        <v>0.08638394935294674</v>
      </c>
      <c r="K72" s="95">
        <f t="shared" si="3"/>
        <v>7.332538869751428</v>
      </c>
      <c r="L72" s="96">
        <f t="shared" si="3"/>
        <v>11.964737920119182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9:31" ht="15">
      <c r="I73" s="25">
        <v>69</v>
      </c>
      <c r="J73" s="94">
        <f t="shared" si="3"/>
        <v>0.08652194860813714</v>
      </c>
      <c r="K73" s="95">
        <f t="shared" si="3"/>
        <v>7.344252676659536</v>
      </c>
      <c r="L73" s="96">
        <f t="shared" si="3"/>
        <v>11.983851713062112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0</v>
      </c>
    </row>
    <row r="74" spans="9:31" ht="15">
      <c r="I74" s="25">
        <v>70</v>
      </c>
      <c r="J74" s="94">
        <f t="shared" si="3"/>
        <v>0.08665994786332754</v>
      </c>
      <c r="K74" s="95">
        <f t="shared" si="3"/>
        <v>7.355966483567646</v>
      </c>
      <c r="L74" s="96">
        <f t="shared" si="3"/>
        <v>12.00296550600504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0</v>
      </c>
      <c r="AD74">
        <v>0</v>
      </c>
      <c r="AE74">
        <v>0</v>
      </c>
    </row>
    <row r="75" spans="9:31" ht="15">
      <c r="I75" s="25">
        <v>71</v>
      </c>
      <c r="J75" s="94">
        <f t="shared" si="3"/>
        <v>0.08679794711851793</v>
      </c>
      <c r="K75" s="95">
        <f t="shared" si="3"/>
        <v>7.3676802904757555</v>
      </c>
      <c r="L75" s="96">
        <f t="shared" si="3"/>
        <v>12.02207929894797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0</v>
      </c>
      <c r="AE75">
        <v>0</v>
      </c>
    </row>
    <row r="76" spans="9:31" ht="15">
      <c r="I76" s="25">
        <v>72</v>
      </c>
      <c r="J76" s="94">
        <f t="shared" si="3"/>
        <v>0.08693594637370833</v>
      </c>
      <c r="K76" s="95">
        <f t="shared" si="3"/>
        <v>7.379394097383864</v>
      </c>
      <c r="L76" s="96">
        <f t="shared" si="3"/>
        <v>12.041193091890898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0</v>
      </c>
    </row>
    <row r="77" spans="9:12" ht="15">
      <c r="I77" s="25">
        <v>73</v>
      </c>
      <c r="J77" s="94">
        <f t="shared" si="3"/>
        <v>0.08707394562889871</v>
      </c>
      <c r="K77" s="95">
        <f t="shared" si="3"/>
        <v>7.391107904291974</v>
      </c>
      <c r="L77" s="96">
        <f t="shared" si="3"/>
        <v>12.060306884833828</v>
      </c>
    </row>
    <row r="78" spans="9:12" ht="15">
      <c r="I78" s="25">
        <v>74</v>
      </c>
      <c r="J78" s="94">
        <f t="shared" si="3"/>
        <v>0.08721194488408911</v>
      </c>
      <c r="K78" s="95">
        <f t="shared" si="3"/>
        <v>7.402821711200083</v>
      </c>
      <c r="L78" s="96">
        <f t="shared" si="3"/>
        <v>12.079420677776756</v>
      </c>
    </row>
    <row r="79" spans="9:12" ht="15">
      <c r="I79" s="25">
        <v>75</v>
      </c>
      <c r="J79" s="94">
        <f t="shared" si="3"/>
        <v>0.0873499441392795</v>
      </c>
      <c r="K79" s="95">
        <f t="shared" si="3"/>
        <v>7.414535518108193</v>
      </c>
      <c r="L79" s="96">
        <f t="shared" si="3"/>
        <v>12.098534470719686</v>
      </c>
    </row>
    <row r="80" spans="9:12" ht="15">
      <c r="I80" s="25">
        <v>76</v>
      </c>
      <c r="J80" s="94">
        <f t="shared" si="3"/>
        <v>0.0874879433944699</v>
      </c>
      <c r="K80" s="95">
        <f t="shared" si="3"/>
        <v>7.426249325016301</v>
      </c>
      <c r="L80" s="96">
        <f t="shared" si="3"/>
        <v>12.117648263662616</v>
      </c>
    </row>
    <row r="81" spans="9:12" ht="15">
      <c r="I81" s="25">
        <v>77</v>
      </c>
      <c r="J81" s="94">
        <f t="shared" si="3"/>
        <v>0.0876259426496603</v>
      </c>
      <c r="K81" s="95">
        <f t="shared" si="3"/>
        <v>7.437963131924411</v>
      </c>
      <c r="L81" s="96">
        <f t="shared" si="3"/>
        <v>12.136762056605544</v>
      </c>
    </row>
    <row r="82" spans="9:12" ht="15">
      <c r="I82" s="25">
        <v>78</v>
      </c>
      <c r="J82" s="94">
        <f t="shared" si="3"/>
        <v>0.08776394190485068</v>
      </c>
      <c r="K82" s="95">
        <f t="shared" si="3"/>
        <v>7.44967693883252</v>
      </c>
      <c r="L82" s="96">
        <f t="shared" si="3"/>
        <v>12.155875849548474</v>
      </c>
    </row>
    <row r="83" spans="9:12" ht="15">
      <c r="I83" s="25">
        <v>79</v>
      </c>
      <c r="J83" s="94">
        <f t="shared" si="3"/>
        <v>0.08790194116004107</v>
      </c>
      <c r="K83" s="95">
        <f t="shared" si="3"/>
        <v>7.461390745740629</v>
      </c>
      <c r="L83" s="96">
        <f t="shared" si="3"/>
        <v>12.174989642491402</v>
      </c>
    </row>
    <row r="84" spans="9:12" ht="15">
      <c r="I84" s="25">
        <v>80</v>
      </c>
      <c r="J84" s="94">
        <f t="shared" si="3"/>
        <v>0.08803994041523147</v>
      </c>
      <c r="K84" s="95">
        <f t="shared" si="3"/>
        <v>7.4731045526487385</v>
      </c>
      <c r="L84" s="96">
        <f t="shared" si="3"/>
        <v>12.194103435434332</v>
      </c>
    </row>
    <row r="85" spans="9:12" ht="15">
      <c r="I85" s="25">
        <v>81</v>
      </c>
      <c r="J85" s="94">
        <f t="shared" si="3"/>
        <v>0.08817793967042187</v>
      </c>
      <c r="K85" s="95">
        <f t="shared" si="3"/>
        <v>7.484818359556848</v>
      </c>
      <c r="L85" s="96">
        <f t="shared" si="3"/>
        <v>12.21321722837726</v>
      </c>
    </row>
    <row r="86" spans="9:12" ht="15">
      <c r="I86" s="25">
        <v>82</v>
      </c>
      <c r="J86" s="94">
        <f t="shared" si="3"/>
        <v>0.08831593892561226</v>
      </c>
      <c r="K86" s="95">
        <f t="shared" si="3"/>
        <v>7.496532166464957</v>
      </c>
      <c r="L86" s="96">
        <f t="shared" si="3"/>
        <v>12.23233102132019</v>
      </c>
    </row>
    <row r="87" spans="9:12" ht="15">
      <c r="I87" s="25">
        <v>83</v>
      </c>
      <c r="J87" s="94">
        <f t="shared" si="3"/>
        <v>0.08845393818080265</v>
      </c>
      <c r="K87" s="95">
        <f t="shared" si="3"/>
        <v>7.508245973373066</v>
      </c>
      <c r="L87" s="96">
        <f t="shared" si="3"/>
        <v>12.25144481426312</v>
      </c>
    </row>
    <row r="88" spans="9:12" ht="15">
      <c r="I88" s="25">
        <v>84</v>
      </c>
      <c r="J88" s="94">
        <f t="shared" si="3"/>
        <v>0.08859193743599304</v>
      </c>
      <c r="K88" s="95">
        <f t="shared" si="3"/>
        <v>7.519959780281176</v>
      </c>
      <c r="L88" s="96">
        <f t="shared" si="3"/>
        <v>12.270558607206048</v>
      </c>
    </row>
    <row r="89" spans="9:12" ht="15">
      <c r="I89" s="25">
        <v>85</v>
      </c>
      <c r="J89" s="94">
        <f t="shared" si="3"/>
        <v>0.08872993669118344</v>
      </c>
      <c r="K89" s="95">
        <f t="shared" si="3"/>
        <v>7.531673587189284</v>
      </c>
      <c r="L89" s="96">
        <f t="shared" si="3"/>
        <v>12.289672400148978</v>
      </c>
    </row>
    <row r="90" spans="9:12" ht="15">
      <c r="I90" s="25">
        <v>86</v>
      </c>
      <c r="J90" s="94">
        <f t="shared" si="3"/>
        <v>0.08886793594637384</v>
      </c>
      <c r="K90" s="95">
        <f t="shared" si="3"/>
        <v>7.543387394097394</v>
      </c>
      <c r="L90" s="96">
        <f t="shared" si="3"/>
        <v>12.308786193091906</v>
      </c>
    </row>
    <row r="91" spans="9:12" ht="15">
      <c r="I91" s="25">
        <v>87</v>
      </c>
      <c r="J91" s="94">
        <f t="shared" si="3"/>
        <v>0.08900593520156422</v>
      </c>
      <c r="K91" s="95">
        <f t="shared" si="3"/>
        <v>7.555101201005503</v>
      </c>
      <c r="L91" s="96">
        <f t="shared" si="3"/>
        <v>12.327899986034836</v>
      </c>
    </row>
    <row r="92" spans="9:12" ht="15">
      <c r="I92" s="25">
        <v>88</v>
      </c>
      <c r="J92" s="94">
        <f t="shared" si="3"/>
        <v>0.08914393445675461</v>
      </c>
      <c r="K92" s="95">
        <f t="shared" si="3"/>
        <v>7.566815007913612</v>
      </c>
      <c r="L92" s="96">
        <f t="shared" si="3"/>
        <v>12.347013778977765</v>
      </c>
    </row>
    <row r="93" spans="9:12" ht="15">
      <c r="I93" s="25">
        <v>89</v>
      </c>
      <c r="J93" s="94">
        <f t="shared" si="3"/>
        <v>0.08928193371194501</v>
      </c>
      <c r="K93" s="95">
        <f t="shared" si="3"/>
        <v>7.578528814821722</v>
      </c>
      <c r="L93" s="96">
        <f t="shared" si="3"/>
        <v>12.366127571920694</v>
      </c>
    </row>
    <row r="94" spans="9:12" ht="15">
      <c r="I94" s="25">
        <v>90</v>
      </c>
      <c r="J94" s="94">
        <f t="shared" si="3"/>
        <v>0.08941993296713541</v>
      </c>
      <c r="K94" s="95">
        <f t="shared" si="3"/>
        <v>7.590242621729831</v>
      </c>
      <c r="L94" s="96">
        <f t="shared" si="3"/>
        <v>12.385241364863624</v>
      </c>
    </row>
    <row r="95" spans="9:12" ht="15">
      <c r="I95" s="25">
        <v>91</v>
      </c>
      <c r="J95" s="94">
        <f t="shared" si="3"/>
        <v>0.0895579322223258</v>
      </c>
      <c r="K95" s="95">
        <f t="shared" si="3"/>
        <v>7.60195642863794</v>
      </c>
      <c r="L95" s="96">
        <f t="shared" si="3"/>
        <v>12.404355157806553</v>
      </c>
    </row>
    <row r="96" spans="9:12" ht="15">
      <c r="I96" s="25">
        <v>92</v>
      </c>
      <c r="J96" s="94">
        <f t="shared" si="3"/>
        <v>0.08969593147751619</v>
      </c>
      <c r="K96" s="95">
        <f t="shared" si="3"/>
        <v>7.613670235546049</v>
      </c>
      <c r="L96" s="96">
        <f t="shared" si="3"/>
        <v>12.423468950749482</v>
      </c>
    </row>
    <row r="97" spans="9:12" ht="15">
      <c r="I97" s="25">
        <v>93</v>
      </c>
      <c r="J97" s="94">
        <f t="shared" si="3"/>
        <v>0.08983393073270658</v>
      </c>
      <c r="K97" s="95">
        <f t="shared" si="3"/>
        <v>7.625384042454159</v>
      </c>
      <c r="L97" s="96">
        <f t="shared" si="3"/>
        <v>12.44258274369241</v>
      </c>
    </row>
    <row r="98" spans="9:12" ht="15">
      <c r="I98" s="25">
        <v>94</v>
      </c>
      <c r="J98" s="94">
        <f t="shared" si="3"/>
        <v>0.08997192998789698</v>
      </c>
      <c r="K98" s="95">
        <f t="shared" si="3"/>
        <v>7.637097849362267</v>
      </c>
      <c r="L98" s="96">
        <f t="shared" si="3"/>
        <v>12.46169653663534</v>
      </c>
    </row>
    <row r="99" spans="9:12" ht="15">
      <c r="I99" s="25">
        <v>95</v>
      </c>
      <c r="J99" s="94">
        <f t="shared" si="3"/>
        <v>0.09010992924308737</v>
      </c>
      <c r="K99" s="95">
        <f t="shared" si="3"/>
        <v>7.648811656270377</v>
      </c>
      <c r="L99" s="96">
        <f t="shared" si="3"/>
        <v>12.480810329578269</v>
      </c>
    </row>
    <row r="100" spans="9:12" ht="15">
      <c r="I100" s="25">
        <v>96</v>
      </c>
      <c r="J100" s="94">
        <f t="shared" si="3"/>
        <v>0.09024792849827776</v>
      </c>
      <c r="K100" s="95">
        <f t="shared" si="3"/>
        <v>7.6605254631784865</v>
      </c>
      <c r="L100" s="96">
        <f t="shared" si="3"/>
        <v>12.499924122521199</v>
      </c>
    </row>
    <row r="101" spans="9:12" ht="15">
      <c r="I101" s="25">
        <v>97</v>
      </c>
      <c r="J101" s="94">
        <f t="shared" si="3"/>
        <v>0.09038592775346815</v>
      </c>
      <c r="K101" s="95">
        <f t="shared" si="3"/>
        <v>7.672239270086596</v>
      </c>
      <c r="L101" s="96">
        <f t="shared" si="3"/>
        <v>12.519037915464128</v>
      </c>
    </row>
    <row r="102" spans="9:12" ht="15">
      <c r="I102" s="25">
        <v>98</v>
      </c>
      <c r="J102" s="94">
        <f t="shared" si="3"/>
        <v>0.09052392700865855</v>
      </c>
      <c r="K102" s="95">
        <f t="shared" si="3"/>
        <v>7.683953076994705</v>
      </c>
      <c r="L102" s="96">
        <f t="shared" si="3"/>
        <v>12.538151708407057</v>
      </c>
    </row>
    <row r="103" spans="9:12" ht="15">
      <c r="I103" s="25">
        <v>99</v>
      </c>
      <c r="J103" s="94">
        <f t="shared" si="3"/>
        <v>0.09066192626384895</v>
      </c>
      <c r="K103" s="95">
        <f t="shared" si="3"/>
        <v>7.695666883902814</v>
      </c>
      <c r="L103" s="96">
        <f t="shared" si="3"/>
        <v>12.557265501349987</v>
      </c>
    </row>
    <row r="104" spans="9:12" ht="15">
      <c r="I104" s="25">
        <v>100</v>
      </c>
      <c r="J104" s="94">
        <f t="shared" si="3"/>
        <v>0.09079992551903934</v>
      </c>
      <c r="K104" s="95">
        <f t="shared" si="3"/>
        <v>7.707380690810924</v>
      </c>
      <c r="L104" s="96">
        <f t="shared" si="3"/>
        <v>12.576379294292915</v>
      </c>
    </row>
    <row r="105" spans="9:12" ht="15">
      <c r="I105" s="25">
        <v>101</v>
      </c>
      <c r="J105" s="94">
        <f t="shared" si="3"/>
        <v>0.09093792477422973</v>
      </c>
      <c r="K105" s="95">
        <f t="shared" si="3"/>
        <v>7.719094497719032</v>
      </c>
      <c r="L105" s="96">
        <f t="shared" si="3"/>
        <v>12.595493087235845</v>
      </c>
    </row>
    <row r="106" spans="9:12" ht="15">
      <c r="I106" s="25">
        <v>102</v>
      </c>
      <c r="J106" s="94">
        <f t="shared" si="3"/>
        <v>0.09107592402942012</v>
      </c>
      <c r="K106" s="95">
        <f t="shared" si="3"/>
        <v>7.730808304627142</v>
      </c>
      <c r="L106" s="96">
        <f t="shared" si="3"/>
        <v>12.614606880178773</v>
      </c>
    </row>
    <row r="107" spans="9:12" ht="15">
      <c r="I107" s="25">
        <v>103</v>
      </c>
      <c r="J107" s="94">
        <f t="shared" si="3"/>
        <v>0.09121392328461052</v>
      </c>
      <c r="K107" s="95">
        <f t="shared" si="3"/>
        <v>7.742522111535251</v>
      </c>
      <c r="L107" s="96">
        <f t="shared" si="3"/>
        <v>12.633720673121703</v>
      </c>
    </row>
    <row r="108" spans="9:12" ht="15">
      <c r="I108" s="25">
        <v>104</v>
      </c>
      <c r="J108" s="94">
        <f t="shared" si="3"/>
        <v>0.09135192253980091</v>
      </c>
      <c r="K108" s="95">
        <f t="shared" si="3"/>
        <v>7.75423591844336</v>
      </c>
      <c r="L108" s="96">
        <f t="shared" si="3"/>
        <v>12.652834466064633</v>
      </c>
    </row>
    <row r="109" spans="9:12" ht="15">
      <c r="I109" s="25">
        <v>105</v>
      </c>
      <c r="J109" s="94">
        <f t="shared" si="3"/>
        <v>0.09148992179499131</v>
      </c>
      <c r="K109" s="95">
        <f t="shared" si="3"/>
        <v>7.7659497253514695</v>
      </c>
      <c r="L109" s="96">
        <f t="shared" si="3"/>
        <v>12.67194825900756</v>
      </c>
    </row>
    <row r="110" spans="9:12" ht="15">
      <c r="I110" s="25">
        <v>106</v>
      </c>
      <c r="J110" s="94">
        <f t="shared" si="3"/>
        <v>0.0916279210501817</v>
      </c>
      <c r="K110" s="95">
        <f t="shared" si="3"/>
        <v>7.777663532259579</v>
      </c>
      <c r="L110" s="96">
        <f t="shared" si="3"/>
        <v>12.69106205195049</v>
      </c>
    </row>
    <row r="111" spans="9:12" ht="15">
      <c r="I111" s="25">
        <v>107</v>
      </c>
      <c r="J111" s="94">
        <f t="shared" si="3"/>
        <v>0.09176592030537209</v>
      </c>
      <c r="K111" s="95">
        <f t="shared" si="3"/>
        <v>7.789377339167688</v>
      </c>
      <c r="L111" s="96">
        <f t="shared" si="3"/>
        <v>12.710175844893419</v>
      </c>
    </row>
    <row r="112" spans="9:12" ht="15">
      <c r="I112" s="25">
        <v>108</v>
      </c>
      <c r="J112" s="94">
        <f t="shared" si="3"/>
        <v>0.09190391956056249</v>
      </c>
      <c r="K112" s="95">
        <f t="shared" si="3"/>
        <v>7.801091146075797</v>
      </c>
      <c r="L112" s="96">
        <f t="shared" si="3"/>
        <v>12.729289637836349</v>
      </c>
    </row>
    <row r="113" spans="9:12" ht="15">
      <c r="I113" s="25">
        <v>109</v>
      </c>
      <c r="J113" s="94">
        <f t="shared" si="3"/>
        <v>0.09204191881575288</v>
      </c>
      <c r="K113" s="95">
        <f t="shared" si="3"/>
        <v>7.812804952983907</v>
      </c>
      <c r="L113" s="96">
        <f t="shared" si="3"/>
        <v>12.748403430779277</v>
      </c>
    </row>
    <row r="114" spans="9:12" ht="15">
      <c r="I114" s="25">
        <v>110</v>
      </c>
      <c r="J114" s="94">
        <f t="shared" si="3"/>
        <v>0.09217991807094328</v>
      </c>
      <c r="K114" s="95">
        <f t="shared" si="3"/>
        <v>7.824518759892015</v>
      </c>
      <c r="L114" s="96">
        <f t="shared" si="3"/>
        <v>12.767517223722207</v>
      </c>
    </row>
    <row r="115" spans="9:12" ht="15">
      <c r="I115" s="25">
        <v>111</v>
      </c>
      <c r="J115" s="94">
        <f t="shared" si="3"/>
        <v>0.09231791732613366</v>
      </c>
      <c r="K115" s="95">
        <f t="shared" si="3"/>
        <v>7.836232566800125</v>
      </c>
      <c r="L115" s="96">
        <f t="shared" si="3"/>
        <v>12.786631016665137</v>
      </c>
    </row>
    <row r="116" spans="9:12" ht="15">
      <c r="I116" s="25">
        <v>112</v>
      </c>
      <c r="J116" s="94">
        <f t="shared" si="3"/>
        <v>0.09245591658132406</v>
      </c>
      <c r="K116" s="95">
        <f t="shared" si="3"/>
        <v>7.8479463737082344</v>
      </c>
      <c r="L116" s="96">
        <f t="shared" si="3"/>
        <v>12.805744809608065</v>
      </c>
    </row>
    <row r="117" spans="9:12" ht="15">
      <c r="I117" s="25">
        <v>113</v>
      </c>
      <c r="J117" s="94">
        <f t="shared" si="3"/>
        <v>0.09259391583651445</v>
      </c>
      <c r="K117" s="95">
        <f t="shared" si="3"/>
        <v>7.859660180616343</v>
      </c>
      <c r="L117" s="96">
        <f t="shared" si="3"/>
        <v>12.824858602550995</v>
      </c>
    </row>
    <row r="118" spans="9:12" ht="15">
      <c r="I118" s="25">
        <v>114</v>
      </c>
      <c r="J118" s="94">
        <f t="shared" si="3"/>
        <v>0.09273191509170485</v>
      </c>
      <c r="K118" s="95">
        <f t="shared" si="3"/>
        <v>7.871373987524453</v>
      </c>
      <c r="L118" s="96">
        <f t="shared" si="3"/>
        <v>12.843972395493923</v>
      </c>
    </row>
    <row r="119" spans="9:12" ht="15">
      <c r="I119" s="25">
        <v>115</v>
      </c>
      <c r="J119" s="94">
        <f t="shared" si="3"/>
        <v>0.09286991434689523</v>
      </c>
      <c r="K119" s="95">
        <f t="shared" si="3"/>
        <v>7.883087794432562</v>
      </c>
      <c r="L119" s="96">
        <f t="shared" si="3"/>
        <v>12.863086188436853</v>
      </c>
    </row>
    <row r="120" spans="9:12" ht="15">
      <c r="I120" s="25">
        <v>116</v>
      </c>
      <c r="J120" s="94">
        <f t="shared" si="3"/>
        <v>0.09300791360208563</v>
      </c>
      <c r="K120" s="95">
        <f t="shared" si="3"/>
        <v>7.894801601340671</v>
      </c>
      <c r="L120" s="96">
        <f t="shared" si="3"/>
        <v>12.882199981379781</v>
      </c>
    </row>
    <row r="121" spans="9:12" ht="15">
      <c r="I121" s="25">
        <v>117</v>
      </c>
      <c r="J121" s="94">
        <f t="shared" si="3"/>
        <v>0.09314591285727603</v>
      </c>
      <c r="K121" s="95">
        <f t="shared" si="3"/>
        <v>7.90651540824878</v>
      </c>
      <c r="L121" s="96">
        <f t="shared" si="3"/>
        <v>12.90131377432271</v>
      </c>
    </row>
    <row r="122" spans="9:12" ht="15">
      <c r="I122" s="25">
        <v>118</v>
      </c>
      <c r="J122" s="94">
        <f t="shared" si="3"/>
        <v>0.09328391211246642</v>
      </c>
      <c r="K122" s="95">
        <f t="shared" si="3"/>
        <v>7.91822921515689</v>
      </c>
      <c r="L122" s="96">
        <f t="shared" si="3"/>
        <v>12.92042756726564</v>
      </c>
    </row>
    <row r="123" spans="9:12" ht="15">
      <c r="I123" s="25">
        <v>119</v>
      </c>
      <c r="J123" s="94">
        <f t="shared" si="3"/>
        <v>0.09342191136765682</v>
      </c>
      <c r="K123" s="95">
        <f t="shared" si="3"/>
        <v>7.9299430220649985</v>
      </c>
      <c r="L123" s="96">
        <f t="shared" si="3"/>
        <v>12.939541360208569</v>
      </c>
    </row>
    <row r="124" spans="9:12" ht="15">
      <c r="I124" s="25">
        <v>120</v>
      </c>
      <c r="J124" s="94">
        <f t="shared" si="3"/>
        <v>0.09355991062284721</v>
      </c>
      <c r="K124" s="95">
        <f t="shared" si="3"/>
        <v>7.941656828973108</v>
      </c>
      <c r="L124" s="96">
        <f t="shared" si="3"/>
        <v>12.958655153151499</v>
      </c>
    </row>
    <row r="125" spans="9:12" ht="15">
      <c r="I125" s="25">
        <v>121</v>
      </c>
      <c r="J125" s="94">
        <f t="shared" si="3"/>
        <v>0.0936979098780376</v>
      </c>
      <c r="K125" s="95">
        <f t="shared" si="3"/>
        <v>7.9533706358812175</v>
      </c>
      <c r="L125" s="96">
        <f t="shared" si="3"/>
        <v>12.977768946094429</v>
      </c>
    </row>
    <row r="126" spans="9:12" ht="15">
      <c r="I126" s="25">
        <v>122</v>
      </c>
      <c r="J126" s="94">
        <f t="shared" si="3"/>
        <v>0.093835909133228</v>
      </c>
      <c r="K126" s="95">
        <f t="shared" si="3"/>
        <v>7.965084442789326</v>
      </c>
      <c r="L126" s="96">
        <f t="shared" si="3"/>
        <v>12.996882739037357</v>
      </c>
    </row>
    <row r="127" spans="9:12" ht="15">
      <c r="I127" s="25">
        <v>123</v>
      </c>
      <c r="J127" s="94">
        <f t="shared" si="3"/>
        <v>0.09397390838841839</v>
      </c>
      <c r="K127" s="95">
        <f t="shared" si="3"/>
        <v>7.976798249697436</v>
      </c>
      <c r="L127" s="96">
        <f t="shared" si="3"/>
        <v>13.015996531980285</v>
      </c>
    </row>
    <row r="128" spans="9:12" ht="15">
      <c r="I128" s="25">
        <v>124</v>
      </c>
      <c r="J128" s="94">
        <f t="shared" si="3"/>
        <v>0.09411190764360877</v>
      </c>
      <c r="K128" s="95">
        <f t="shared" si="3"/>
        <v>7.988512056605545</v>
      </c>
      <c r="L128" s="96">
        <f t="shared" si="3"/>
        <v>13.035110324923215</v>
      </c>
    </row>
    <row r="129" spans="9:12" ht="15">
      <c r="I129" s="25">
        <v>125</v>
      </c>
      <c r="J129" s="94">
        <f t="shared" si="3"/>
        <v>0.09424990689879917</v>
      </c>
      <c r="K129" s="95">
        <f t="shared" si="3"/>
        <v>8.000225863513654</v>
      </c>
      <c r="L129" s="96">
        <f t="shared" si="3"/>
        <v>13.054224117866145</v>
      </c>
    </row>
    <row r="130" spans="9:12" ht="15">
      <c r="I130" s="25">
        <v>126</v>
      </c>
      <c r="J130" s="94">
        <f t="shared" si="3"/>
        <v>0.09438790615398956</v>
      </c>
      <c r="K130" s="95">
        <f t="shared" si="3"/>
        <v>8.011939670421764</v>
      </c>
      <c r="L130" s="96">
        <f t="shared" si="3"/>
        <v>13.073337910809073</v>
      </c>
    </row>
    <row r="131" spans="9:12" ht="15">
      <c r="I131" s="25">
        <v>127</v>
      </c>
      <c r="J131" s="94">
        <f t="shared" si="3"/>
        <v>0.09452590540917996</v>
      </c>
      <c r="K131" s="95">
        <f t="shared" si="3"/>
        <v>8.023653477329873</v>
      </c>
      <c r="L131" s="96">
        <f t="shared" si="3"/>
        <v>13.092451703752003</v>
      </c>
    </row>
    <row r="132" spans="9:12" ht="15">
      <c r="I132" s="25">
        <v>128</v>
      </c>
      <c r="J132" s="94">
        <f t="shared" si="3"/>
        <v>0.09466390466437036</v>
      </c>
      <c r="K132" s="95">
        <f t="shared" si="3"/>
        <v>8.035367284237982</v>
      </c>
      <c r="L132" s="96">
        <f t="shared" si="3"/>
        <v>13.111565496694931</v>
      </c>
    </row>
    <row r="133" spans="9:12" ht="15">
      <c r="I133" s="25">
        <v>129</v>
      </c>
      <c r="J133" s="94">
        <f t="shared" si="3"/>
        <v>0.09480190391956075</v>
      </c>
      <c r="K133" s="95">
        <f t="shared" si="3"/>
        <v>8.04708109114609</v>
      </c>
      <c r="L133" s="96">
        <f t="shared" si="3"/>
        <v>13.130679289637861</v>
      </c>
    </row>
    <row r="134" spans="9:12" ht="15">
      <c r="I134" s="25">
        <v>130</v>
      </c>
      <c r="J134" s="94">
        <f aca="true" t="shared" si="4" ref="J134:L149">J$4+J$4*0.0215063774322691*($I134/12)</f>
        <v>0.09493990317475114</v>
      </c>
      <c r="K134" s="95">
        <f t="shared" si="4"/>
        <v>8.0587948980542</v>
      </c>
      <c r="L134" s="96">
        <f t="shared" si="4"/>
        <v>13.14979308258079</v>
      </c>
    </row>
    <row r="135" spans="9:12" ht="15">
      <c r="I135" s="25">
        <v>131</v>
      </c>
      <c r="J135" s="94">
        <f t="shared" si="4"/>
        <v>0.09507790242994153</v>
      </c>
      <c r="K135" s="95">
        <f t="shared" si="4"/>
        <v>8.07050870496231</v>
      </c>
      <c r="L135" s="96">
        <f t="shared" si="4"/>
        <v>13.168906875523719</v>
      </c>
    </row>
    <row r="136" spans="9:12" ht="15">
      <c r="I136" s="25">
        <v>132</v>
      </c>
      <c r="J136" s="94">
        <f t="shared" si="4"/>
        <v>0.09521590168513193</v>
      </c>
      <c r="K136" s="95">
        <f t="shared" si="4"/>
        <v>8.08222251187042</v>
      </c>
      <c r="L136" s="96">
        <f t="shared" si="4"/>
        <v>13.188020668466649</v>
      </c>
    </row>
    <row r="137" spans="9:12" ht="15">
      <c r="I137" s="25">
        <v>133</v>
      </c>
      <c r="J137" s="94">
        <f t="shared" si="4"/>
        <v>0.09535390094032233</v>
      </c>
      <c r="K137" s="95">
        <f t="shared" si="4"/>
        <v>8.093936318778528</v>
      </c>
      <c r="L137" s="96">
        <f t="shared" si="4"/>
        <v>13.207134461409577</v>
      </c>
    </row>
    <row r="138" spans="9:12" ht="15">
      <c r="I138" s="25">
        <v>134</v>
      </c>
      <c r="J138" s="94">
        <f t="shared" si="4"/>
        <v>0.09549190019551271</v>
      </c>
      <c r="K138" s="95">
        <f t="shared" si="4"/>
        <v>8.105650125686637</v>
      </c>
      <c r="L138" s="96">
        <f t="shared" si="4"/>
        <v>13.226248254352507</v>
      </c>
    </row>
    <row r="139" spans="9:12" ht="15">
      <c r="I139" s="25">
        <v>135</v>
      </c>
      <c r="J139" s="94">
        <f t="shared" si="4"/>
        <v>0.0956298994507031</v>
      </c>
      <c r="K139" s="95">
        <f t="shared" si="4"/>
        <v>8.117363932594746</v>
      </c>
      <c r="L139" s="96">
        <f t="shared" si="4"/>
        <v>13.245362047295435</v>
      </c>
    </row>
    <row r="140" spans="9:12" ht="15">
      <c r="I140" s="25">
        <v>136</v>
      </c>
      <c r="J140" s="94">
        <f t="shared" si="4"/>
        <v>0.0957678987058935</v>
      </c>
      <c r="K140" s="95">
        <f t="shared" si="4"/>
        <v>8.129077739502856</v>
      </c>
      <c r="L140" s="96">
        <f t="shared" si="4"/>
        <v>13.264475840238365</v>
      </c>
    </row>
    <row r="141" spans="9:12" ht="15">
      <c r="I141" s="25">
        <v>137</v>
      </c>
      <c r="J141" s="94">
        <f t="shared" si="4"/>
        <v>0.0959058979610839</v>
      </c>
      <c r="K141" s="95">
        <f t="shared" si="4"/>
        <v>8.140791546410965</v>
      </c>
      <c r="L141" s="96">
        <f t="shared" si="4"/>
        <v>13.283589633181293</v>
      </c>
    </row>
    <row r="142" spans="9:12" ht="15">
      <c r="I142" s="25">
        <v>138</v>
      </c>
      <c r="J142" s="94">
        <f t="shared" si="4"/>
        <v>0.0960438972162743</v>
      </c>
      <c r="K142" s="95">
        <f t="shared" si="4"/>
        <v>8.152505353319075</v>
      </c>
      <c r="L142" s="96">
        <f t="shared" si="4"/>
        <v>13.302703426124223</v>
      </c>
    </row>
    <row r="143" spans="9:12" ht="15">
      <c r="I143" s="25">
        <v>139</v>
      </c>
      <c r="J143" s="94">
        <f t="shared" si="4"/>
        <v>0.09618189647146469</v>
      </c>
      <c r="K143" s="95">
        <f t="shared" si="4"/>
        <v>8.164219160227184</v>
      </c>
      <c r="L143" s="96">
        <f t="shared" si="4"/>
        <v>13.321817219067153</v>
      </c>
    </row>
    <row r="144" spans="9:12" ht="15">
      <c r="I144" s="25">
        <v>140</v>
      </c>
      <c r="J144" s="94">
        <f t="shared" si="4"/>
        <v>0.09631989572665507</v>
      </c>
      <c r="K144" s="95">
        <f t="shared" si="4"/>
        <v>8.175932967135292</v>
      </c>
      <c r="L144" s="96">
        <f t="shared" si="4"/>
        <v>13.340931012010081</v>
      </c>
    </row>
    <row r="145" spans="9:12" ht="15">
      <c r="I145" s="25">
        <v>141</v>
      </c>
      <c r="J145" s="94">
        <f t="shared" si="4"/>
        <v>0.09645789498184547</v>
      </c>
      <c r="K145" s="95">
        <f t="shared" si="4"/>
        <v>8.187646774043401</v>
      </c>
      <c r="L145" s="96">
        <f t="shared" si="4"/>
        <v>13.360044804953011</v>
      </c>
    </row>
    <row r="146" spans="9:12" ht="15">
      <c r="I146" s="25">
        <v>142</v>
      </c>
      <c r="J146" s="94">
        <f t="shared" si="4"/>
        <v>0.09659589423703586</v>
      </c>
      <c r="K146" s="95">
        <f t="shared" si="4"/>
        <v>8.199360580951511</v>
      </c>
      <c r="L146" s="96">
        <f t="shared" si="4"/>
        <v>13.379158597895941</v>
      </c>
    </row>
    <row r="147" spans="9:12" ht="15">
      <c r="I147" s="25">
        <v>143</v>
      </c>
      <c r="J147" s="94">
        <f t="shared" si="4"/>
        <v>0.09673389349222625</v>
      </c>
      <c r="K147" s="95">
        <f t="shared" si="4"/>
        <v>8.21107438785962</v>
      </c>
      <c r="L147" s="96">
        <f t="shared" si="4"/>
        <v>13.39827239083887</v>
      </c>
    </row>
    <row r="148" spans="9:12" ht="15">
      <c r="I148" s="25">
        <v>144</v>
      </c>
      <c r="J148" s="94">
        <f t="shared" si="4"/>
        <v>0.09687189274741664</v>
      </c>
      <c r="K148" s="95">
        <f t="shared" si="4"/>
        <v>8.22278819476773</v>
      </c>
      <c r="L148" s="96">
        <f t="shared" si="4"/>
        <v>13.417386183781797</v>
      </c>
    </row>
    <row r="149" spans="9:12" ht="15">
      <c r="I149" s="25">
        <v>145</v>
      </c>
      <c r="J149" s="94">
        <f t="shared" si="4"/>
        <v>0.09700989200260704</v>
      </c>
      <c r="K149" s="95">
        <f t="shared" si="4"/>
        <v>8.234502001675839</v>
      </c>
      <c r="L149" s="96">
        <f t="shared" si="4"/>
        <v>13.436499976724727</v>
      </c>
    </row>
    <row r="150" spans="9:12" ht="15">
      <c r="I150" s="25">
        <v>146</v>
      </c>
      <c r="J150" s="94">
        <f aca="true" t="shared" si="5" ref="J150:L204">J$4+J$4*0.0215063774322691*($I150/12)</f>
        <v>0.09714789125779744</v>
      </c>
      <c r="K150" s="95">
        <f t="shared" si="5"/>
        <v>8.246215808583948</v>
      </c>
      <c r="L150" s="96">
        <f t="shared" si="5"/>
        <v>13.455613769667657</v>
      </c>
    </row>
    <row r="151" spans="9:12" ht="15">
      <c r="I151" s="25">
        <v>147</v>
      </c>
      <c r="J151" s="94">
        <f t="shared" si="5"/>
        <v>0.09728589051298783</v>
      </c>
      <c r="K151" s="95">
        <f t="shared" si="5"/>
        <v>8.257929615492058</v>
      </c>
      <c r="L151" s="96">
        <f t="shared" si="5"/>
        <v>13.474727562610585</v>
      </c>
    </row>
    <row r="152" spans="9:12" ht="15">
      <c r="I152" s="25">
        <v>148</v>
      </c>
      <c r="J152" s="94">
        <f t="shared" si="5"/>
        <v>0.09742388976817823</v>
      </c>
      <c r="K152" s="95">
        <f t="shared" si="5"/>
        <v>8.269643422400167</v>
      </c>
      <c r="L152" s="96">
        <f t="shared" si="5"/>
        <v>13.493841355553515</v>
      </c>
    </row>
    <row r="153" spans="9:12" ht="15">
      <c r="I153" s="25">
        <v>149</v>
      </c>
      <c r="J153" s="94">
        <f t="shared" si="5"/>
        <v>0.09756188902336861</v>
      </c>
      <c r="K153" s="95">
        <f t="shared" si="5"/>
        <v>8.281357229308275</v>
      </c>
      <c r="L153" s="96">
        <f t="shared" si="5"/>
        <v>13.512955148496443</v>
      </c>
    </row>
    <row r="154" spans="9:12" ht="15">
      <c r="I154" s="25">
        <v>150</v>
      </c>
      <c r="J154" s="94">
        <f t="shared" si="5"/>
        <v>0.09769988827855901</v>
      </c>
      <c r="K154" s="95">
        <f t="shared" si="5"/>
        <v>8.293071036216386</v>
      </c>
      <c r="L154" s="96">
        <f t="shared" si="5"/>
        <v>13.532068941439373</v>
      </c>
    </row>
    <row r="155" spans="9:12" ht="15">
      <c r="I155" s="25">
        <v>151</v>
      </c>
      <c r="J155" s="94">
        <f t="shared" si="5"/>
        <v>0.0978378875337494</v>
      </c>
      <c r="K155" s="95">
        <f t="shared" si="5"/>
        <v>8.304784843124494</v>
      </c>
      <c r="L155" s="96">
        <f t="shared" si="5"/>
        <v>13.551182734382301</v>
      </c>
    </row>
    <row r="156" spans="9:12" ht="15">
      <c r="I156" s="25">
        <v>152</v>
      </c>
      <c r="J156" s="94">
        <f t="shared" si="5"/>
        <v>0.09797588678893979</v>
      </c>
      <c r="K156" s="95">
        <f t="shared" si="5"/>
        <v>8.316498650032603</v>
      </c>
      <c r="L156" s="96">
        <f t="shared" si="5"/>
        <v>13.570296527325231</v>
      </c>
    </row>
    <row r="157" spans="9:12" ht="15">
      <c r="I157" s="25">
        <v>153</v>
      </c>
      <c r="J157" s="94">
        <f t="shared" si="5"/>
        <v>0.09811388604413018</v>
      </c>
      <c r="K157" s="95">
        <f t="shared" si="5"/>
        <v>8.328212456940713</v>
      </c>
      <c r="L157" s="96">
        <f t="shared" si="5"/>
        <v>13.589410320268161</v>
      </c>
    </row>
    <row r="158" spans="9:12" ht="15">
      <c r="I158" s="25">
        <v>154</v>
      </c>
      <c r="J158" s="94">
        <f t="shared" si="5"/>
        <v>0.09825188529932058</v>
      </c>
      <c r="K158" s="95">
        <f t="shared" si="5"/>
        <v>8.339926263848822</v>
      </c>
      <c r="L158" s="96">
        <f t="shared" si="5"/>
        <v>13.60852411321109</v>
      </c>
    </row>
    <row r="159" spans="9:12" ht="15">
      <c r="I159" s="25">
        <v>155</v>
      </c>
      <c r="J159" s="94">
        <f t="shared" si="5"/>
        <v>0.09838988455451098</v>
      </c>
      <c r="K159" s="95">
        <f t="shared" si="5"/>
        <v>8.35164007075693</v>
      </c>
      <c r="L159" s="96">
        <f t="shared" si="5"/>
        <v>13.62763790615402</v>
      </c>
    </row>
    <row r="160" spans="9:12" ht="15">
      <c r="I160" s="25">
        <v>156</v>
      </c>
      <c r="J160" s="94">
        <f t="shared" si="5"/>
        <v>0.09852788380970137</v>
      </c>
      <c r="K160" s="95">
        <f t="shared" si="5"/>
        <v>8.363353877665041</v>
      </c>
      <c r="L160" s="96">
        <f t="shared" si="5"/>
        <v>13.64675169909695</v>
      </c>
    </row>
    <row r="161" spans="9:12" ht="15">
      <c r="I161" s="25">
        <v>157</v>
      </c>
      <c r="J161" s="94">
        <f t="shared" si="5"/>
        <v>0.09866588306489177</v>
      </c>
      <c r="K161" s="95">
        <f t="shared" si="5"/>
        <v>8.37506768457315</v>
      </c>
      <c r="L161" s="96">
        <f t="shared" si="5"/>
        <v>13.665865492039877</v>
      </c>
    </row>
    <row r="162" spans="9:12" ht="15">
      <c r="I162" s="25">
        <v>158</v>
      </c>
      <c r="J162" s="94">
        <f t="shared" si="5"/>
        <v>0.09880388232008215</v>
      </c>
      <c r="K162" s="95">
        <f t="shared" si="5"/>
        <v>8.386781491481258</v>
      </c>
      <c r="L162" s="96">
        <f t="shared" si="5"/>
        <v>13.684979284982806</v>
      </c>
    </row>
    <row r="163" spans="9:12" ht="15">
      <c r="I163" s="25">
        <v>159</v>
      </c>
      <c r="J163" s="94">
        <f t="shared" si="5"/>
        <v>0.09894188157527255</v>
      </c>
      <c r="K163" s="95">
        <f t="shared" si="5"/>
        <v>8.398495298389369</v>
      </c>
      <c r="L163" s="96">
        <f t="shared" si="5"/>
        <v>13.704093077925735</v>
      </c>
    </row>
    <row r="164" spans="9:12" ht="15">
      <c r="I164" s="25">
        <v>160</v>
      </c>
      <c r="J164" s="94">
        <f t="shared" si="5"/>
        <v>0.09907988083046294</v>
      </c>
      <c r="K164" s="95">
        <f t="shared" si="5"/>
        <v>8.410209105297477</v>
      </c>
      <c r="L164" s="96">
        <f t="shared" si="5"/>
        <v>13.723206870868665</v>
      </c>
    </row>
    <row r="165" spans="9:12" ht="15">
      <c r="I165" s="25">
        <v>161</v>
      </c>
      <c r="J165" s="94">
        <f t="shared" si="5"/>
        <v>0.09921788008565333</v>
      </c>
      <c r="K165" s="95">
        <f t="shared" si="5"/>
        <v>8.421922912205586</v>
      </c>
      <c r="L165" s="96">
        <f t="shared" si="5"/>
        <v>13.742320663811594</v>
      </c>
    </row>
    <row r="166" spans="9:12" ht="15">
      <c r="I166" s="25">
        <v>162</v>
      </c>
      <c r="J166" s="94">
        <f t="shared" si="5"/>
        <v>0.09935587934084372</v>
      </c>
      <c r="K166" s="95">
        <f t="shared" si="5"/>
        <v>8.433636719113697</v>
      </c>
      <c r="L166" s="96">
        <f t="shared" si="5"/>
        <v>13.761434456754523</v>
      </c>
    </row>
    <row r="167" spans="9:12" ht="15">
      <c r="I167" s="25">
        <v>163</v>
      </c>
      <c r="J167" s="94">
        <f t="shared" si="5"/>
        <v>0.09949387859603412</v>
      </c>
      <c r="K167" s="95">
        <f t="shared" si="5"/>
        <v>8.445350526021805</v>
      </c>
      <c r="L167" s="96">
        <f t="shared" si="5"/>
        <v>13.780548249697453</v>
      </c>
    </row>
    <row r="168" spans="9:12" ht="15">
      <c r="I168" s="25">
        <v>164</v>
      </c>
      <c r="J168" s="94">
        <f t="shared" si="5"/>
        <v>0.09963187785122452</v>
      </c>
      <c r="K168" s="95">
        <f t="shared" si="5"/>
        <v>8.457064332929914</v>
      </c>
      <c r="L168" s="96">
        <f t="shared" si="5"/>
        <v>13.799662042640382</v>
      </c>
    </row>
    <row r="169" spans="9:12" ht="15">
      <c r="I169" s="25">
        <v>165</v>
      </c>
      <c r="J169" s="94">
        <f t="shared" si="5"/>
        <v>0.09976987710641491</v>
      </c>
      <c r="K169" s="95">
        <f t="shared" si="5"/>
        <v>8.468778139838024</v>
      </c>
      <c r="L169" s="96">
        <f t="shared" si="5"/>
        <v>13.81877583558331</v>
      </c>
    </row>
    <row r="170" spans="9:12" ht="15">
      <c r="I170" s="25">
        <v>166</v>
      </c>
      <c r="J170" s="94">
        <f t="shared" si="5"/>
        <v>0.09990787636160531</v>
      </c>
      <c r="K170" s="95">
        <f t="shared" si="5"/>
        <v>8.480491946746133</v>
      </c>
      <c r="L170" s="96">
        <f t="shared" si="5"/>
        <v>13.83788962852624</v>
      </c>
    </row>
    <row r="171" spans="9:12" ht="15">
      <c r="I171" s="25">
        <v>167</v>
      </c>
      <c r="J171" s="94">
        <f t="shared" si="5"/>
        <v>0.10004587561679569</v>
      </c>
      <c r="K171" s="95">
        <f t="shared" si="5"/>
        <v>8.492205753654241</v>
      </c>
      <c r="L171" s="96">
        <f t="shared" si="5"/>
        <v>13.85700342146917</v>
      </c>
    </row>
    <row r="172" spans="9:12" ht="15">
      <c r="I172" s="25">
        <v>168</v>
      </c>
      <c r="J172" s="94">
        <f t="shared" si="5"/>
        <v>0.10018387487198609</v>
      </c>
      <c r="K172" s="95">
        <f t="shared" si="5"/>
        <v>8.503919560562352</v>
      </c>
      <c r="L172" s="96">
        <f t="shared" si="5"/>
        <v>13.876117214412098</v>
      </c>
    </row>
    <row r="173" spans="9:12" ht="15">
      <c r="I173" s="25">
        <v>169</v>
      </c>
      <c r="J173" s="94">
        <f t="shared" si="5"/>
        <v>0.10032187412717648</v>
      </c>
      <c r="K173" s="95">
        <f t="shared" si="5"/>
        <v>8.51563336747046</v>
      </c>
      <c r="L173" s="96">
        <f t="shared" si="5"/>
        <v>13.895231007355028</v>
      </c>
    </row>
    <row r="174" spans="9:12" ht="15">
      <c r="I174" s="25">
        <v>170</v>
      </c>
      <c r="J174" s="94">
        <f t="shared" si="5"/>
        <v>0.10045987338236688</v>
      </c>
      <c r="K174" s="95">
        <f t="shared" si="5"/>
        <v>8.52734717437857</v>
      </c>
      <c r="L174" s="96">
        <f t="shared" si="5"/>
        <v>13.914344800297956</v>
      </c>
    </row>
    <row r="175" spans="9:12" ht="15">
      <c r="I175" s="25">
        <v>171</v>
      </c>
      <c r="J175" s="94">
        <f t="shared" si="5"/>
        <v>0.10059787263755726</v>
      </c>
      <c r="K175" s="95">
        <f t="shared" si="5"/>
        <v>8.53906098128668</v>
      </c>
      <c r="L175" s="96">
        <f t="shared" si="5"/>
        <v>13.933458593240886</v>
      </c>
    </row>
    <row r="176" spans="9:12" ht="15">
      <c r="I176" s="25">
        <v>172</v>
      </c>
      <c r="J176" s="94">
        <f t="shared" si="5"/>
        <v>0.10073587189274766</v>
      </c>
      <c r="K176" s="95">
        <f t="shared" si="5"/>
        <v>8.550774788194788</v>
      </c>
      <c r="L176" s="96">
        <f t="shared" si="5"/>
        <v>13.952572386183814</v>
      </c>
    </row>
    <row r="177" spans="9:12" ht="15">
      <c r="I177" s="25">
        <v>173</v>
      </c>
      <c r="J177" s="94">
        <f t="shared" si="5"/>
        <v>0.10087387114793805</v>
      </c>
      <c r="K177" s="95">
        <f t="shared" si="5"/>
        <v>8.562488595102897</v>
      </c>
      <c r="L177" s="96">
        <f t="shared" si="5"/>
        <v>13.971686179126744</v>
      </c>
    </row>
    <row r="178" spans="9:12" ht="15">
      <c r="I178" s="25">
        <v>174</v>
      </c>
      <c r="J178" s="94">
        <f t="shared" si="5"/>
        <v>0.10101187040312845</v>
      </c>
      <c r="K178" s="95">
        <f t="shared" si="5"/>
        <v>8.574202402011007</v>
      </c>
      <c r="L178" s="96">
        <f t="shared" si="5"/>
        <v>13.990799972069674</v>
      </c>
    </row>
    <row r="179" spans="9:12" ht="15">
      <c r="I179" s="25">
        <v>175</v>
      </c>
      <c r="J179" s="94">
        <f t="shared" si="5"/>
        <v>0.10114986965831885</v>
      </c>
      <c r="K179" s="95">
        <f t="shared" si="5"/>
        <v>8.585916208919116</v>
      </c>
      <c r="L179" s="96">
        <f t="shared" si="5"/>
        <v>14.009913765012602</v>
      </c>
    </row>
    <row r="180" spans="9:12" ht="15">
      <c r="I180" s="25">
        <v>176</v>
      </c>
      <c r="J180" s="94">
        <f t="shared" si="5"/>
        <v>0.10128786891350923</v>
      </c>
      <c r="K180" s="95">
        <f t="shared" si="5"/>
        <v>8.597630015827225</v>
      </c>
      <c r="L180" s="96">
        <f t="shared" si="5"/>
        <v>14.029027557955532</v>
      </c>
    </row>
    <row r="181" spans="9:12" ht="15">
      <c r="I181" s="25">
        <v>177</v>
      </c>
      <c r="J181" s="94">
        <f t="shared" si="5"/>
        <v>0.10142586816869963</v>
      </c>
      <c r="K181" s="95">
        <f t="shared" si="5"/>
        <v>8.609343822735335</v>
      </c>
      <c r="L181" s="96">
        <f t="shared" si="5"/>
        <v>14.048141350898462</v>
      </c>
    </row>
    <row r="182" spans="9:12" ht="15">
      <c r="I182" s="25">
        <v>178</v>
      </c>
      <c r="J182" s="94">
        <f t="shared" si="5"/>
        <v>0.10156386742389002</v>
      </c>
      <c r="K182" s="95">
        <f t="shared" si="5"/>
        <v>8.621057629643444</v>
      </c>
      <c r="L182" s="96">
        <f t="shared" si="5"/>
        <v>14.06725514384139</v>
      </c>
    </row>
    <row r="183" spans="9:12" ht="15">
      <c r="I183" s="25">
        <v>179</v>
      </c>
      <c r="J183" s="94">
        <f t="shared" si="5"/>
        <v>0.10170186667908042</v>
      </c>
      <c r="K183" s="95">
        <f t="shared" si="5"/>
        <v>8.632771436551552</v>
      </c>
      <c r="L183" s="96">
        <f t="shared" si="5"/>
        <v>14.086368936784318</v>
      </c>
    </row>
    <row r="184" spans="9:12" ht="15">
      <c r="I184" s="25">
        <v>180</v>
      </c>
      <c r="J184" s="94">
        <f t="shared" si="5"/>
        <v>0.1018398659342708</v>
      </c>
      <c r="K184" s="95">
        <f t="shared" si="5"/>
        <v>8.644485243459663</v>
      </c>
      <c r="L184" s="96">
        <f t="shared" si="5"/>
        <v>14.105482729727248</v>
      </c>
    </row>
    <row r="185" spans="9:12" ht="15">
      <c r="I185" s="25">
        <v>181</v>
      </c>
      <c r="J185" s="94">
        <f t="shared" si="5"/>
        <v>0.1019778651894612</v>
      </c>
      <c r="K185" s="95">
        <f t="shared" si="5"/>
        <v>8.656199050367771</v>
      </c>
      <c r="L185" s="96">
        <f t="shared" si="5"/>
        <v>14.124596522670178</v>
      </c>
    </row>
    <row r="186" spans="9:12" ht="15">
      <c r="I186" s="25">
        <v>182</v>
      </c>
      <c r="J186" s="94">
        <f t="shared" si="5"/>
        <v>0.1021158644446516</v>
      </c>
      <c r="K186" s="95">
        <f t="shared" si="5"/>
        <v>8.66791285727588</v>
      </c>
      <c r="L186" s="96">
        <f t="shared" si="5"/>
        <v>14.143710315613106</v>
      </c>
    </row>
    <row r="187" spans="9:12" ht="15">
      <c r="I187" s="25">
        <v>183</v>
      </c>
      <c r="J187" s="94">
        <f t="shared" si="5"/>
        <v>0.10225386369984199</v>
      </c>
      <c r="K187" s="95">
        <f t="shared" si="5"/>
        <v>8.67962666418399</v>
      </c>
      <c r="L187" s="96">
        <f t="shared" si="5"/>
        <v>14.162824108556036</v>
      </c>
    </row>
    <row r="188" spans="9:12" ht="15">
      <c r="I188" s="25">
        <v>184</v>
      </c>
      <c r="J188" s="94">
        <f t="shared" si="5"/>
        <v>0.10239186295503239</v>
      </c>
      <c r="K188" s="95">
        <f t="shared" si="5"/>
        <v>8.691340471092099</v>
      </c>
      <c r="L188" s="96">
        <f t="shared" si="5"/>
        <v>14.181937901498966</v>
      </c>
    </row>
    <row r="189" spans="9:12" ht="15">
      <c r="I189" s="25">
        <v>185</v>
      </c>
      <c r="J189" s="94">
        <f t="shared" si="5"/>
        <v>0.10252986221022278</v>
      </c>
      <c r="K189" s="95">
        <f t="shared" si="5"/>
        <v>8.703054278000208</v>
      </c>
      <c r="L189" s="96">
        <f t="shared" si="5"/>
        <v>14.201051694441894</v>
      </c>
    </row>
    <row r="190" spans="9:12" ht="15">
      <c r="I190" s="25">
        <v>186</v>
      </c>
      <c r="J190" s="94">
        <f t="shared" si="5"/>
        <v>0.10266786146541317</v>
      </c>
      <c r="K190" s="95">
        <f t="shared" si="5"/>
        <v>8.714768084908318</v>
      </c>
      <c r="L190" s="96">
        <f t="shared" si="5"/>
        <v>14.220165487384822</v>
      </c>
    </row>
    <row r="191" spans="9:12" ht="15">
      <c r="I191" s="25">
        <v>187</v>
      </c>
      <c r="J191" s="94">
        <f t="shared" si="5"/>
        <v>0.10280586072060356</v>
      </c>
      <c r="K191" s="95">
        <f t="shared" si="5"/>
        <v>8.726481891816427</v>
      </c>
      <c r="L191" s="96">
        <f t="shared" si="5"/>
        <v>14.239279280327752</v>
      </c>
    </row>
    <row r="192" spans="9:12" ht="15">
      <c r="I192" s="25">
        <v>188</v>
      </c>
      <c r="J192" s="94">
        <f t="shared" si="5"/>
        <v>0.10294385997579396</v>
      </c>
      <c r="K192" s="95">
        <f t="shared" si="5"/>
        <v>8.738195698724535</v>
      </c>
      <c r="L192" s="96">
        <f t="shared" si="5"/>
        <v>14.258393073270682</v>
      </c>
    </row>
    <row r="193" spans="9:12" ht="15">
      <c r="I193" s="25">
        <v>189</v>
      </c>
      <c r="J193" s="94">
        <f t="shared" si="5"/>
        <v>0.10308185923098435</v>
      </c>
      <c r="K193" s="95">
        <f t="shared" si="5"/>
        <v>8.749909505632646</v>
      </c>
      <c r="L193" s="96">
        <f t="shared" si="5"/>
        <v>14.27750686621361</v>
      </c>
    </row>
    <row r="194" spans="9:12" ht="15">
      <c r="I194" s="25">
        <v>190</v>
      </c>
      <c r="J194" s="94">
        <f t="shared" si="5"/>
        <v>0.10321985848617474</v>
      </c>
      <c r="K194" s="95">
        <f t="shared" si="5"/>
        <v>8.761623312540754</v>
      </c>
      <c r="L194" s="96">
        <f t="shared" si="5"/>
        <v>14.29662065915654</v>
      </c>
    </row>
    <row r="195" spans="9:12" ht="15">
      <c r="I195" s="25">
        <v>191</v>
      </c>
      <c r="J195" s="94">
        <f t="shared" si="5"/>
        <v>0.10335785774136513</v>
      </c>
      <c r="K195" s="95">
        <f t="shared" si="5"/>
        <v>8.773337119448863</v>
      </c>
      <c r="L195" s="96">
        <f t="shared" si="5"/>
        <v>14.315734452099468</v>
      </c>
    </row>
    <row r="196" spans="9:12" ht="15">
      <c r="I196" s="25">
        <v>192</v>
      </c>
      <c r="J196" s="94">
        <f t="shared" si="5"/>
        <v>0.10349585699655553</v>
      </c>
      <c r="K196" s="95">
        <f t="shared" si="5"/>
        <v>8.785050926356973</v>
      </c>
      <c r="L196" s="96">
        <f t="shared" si="5"/>
        <v>14.334848245042398</v>
      </c>
    </row>
    <row r="197" spans="9:12" ht="15">
      <c r="I197" s="25">
        <v>193</v>
      </c>
      <c r="J197" s="94">
        <f t="shared" si="5"/>
        <v>0.10363385625174593</v>
      </c>
      <c r="K197" s="95">
        <f t="shared" si="5"/>
        <v>8.796764733265082</v>
      </c>
      <c r="L197" s="96">
        <f t="shared" si="5"/>
        <v>14.353962037985326</v>
      </c>
    </row>
    <row r="198" spans="9:12" ht="15">
      <c r="I198" s="25">
        <v>194</v>
      </c>
      <c r="J198" s="94">
        <f t="shared" si="5"/>
        <v>0.10377185550693632</v>
      </c>
      <c r="K198" s="95">
        <f t="shared" si="5"/>
        <v>8.80847854017319</v>
      </c>
      <c r="L198" s="96">
        <f t="shared" si="5"/>
        <v>14.373075830928256</v>
      </c>
    </row>
    <row r="199" spans="9:12" ht="15">
      <c r="I199" s="25">
        <v>195</v>
      </c>
      <c r="J199" s="94">
        <f t="shared" si="5"/>
        <v>0.1039098547621267</v>
      </c>
      <c r="K199" s="95">
        <f t="shared" si="5"/>
        <v>8.820192347081301</v>
      </c>
      <c r="L199" s="96">
        <f t="shared" si="5"/>
        <v>14.392189623871186</v>
      </c>
    </row>
    <row r="200" spans="9:12" ht="15">
      <c r="I200" s="25">
        <v>196</v>
      </c>
      <c r="J200" s="94">
        <f t="shared" si="5"/>
        <v>0.1040478540173171</v>
      </c>
      <c r="K200" s="95">
        <f t="shared" si="5"/>
        <v>8.83190615398941</v>
      </c>
      <c r="L200" s="96">
        <f t="shared" si="5"/>
        <v>14.411303416814114</v>
      </c>
    </row>
    <row r="201" spans="9:12" ht="15">
      <c r="I201" s="25">
        <v>197</v>
      </c>
      <c r="J201" s="94">
        <f t="shared" si="5"/>
        <v>0.1041858532725075</v>
      </c>
      <c r="K201" s="95">
        <f t="shared" si="5"/>
        <v>8.84361996089752</v>
      </c>
      <c r="L201" s="96">
        <f t="shared" si="5"/>
        <v>14.430417209757044</v>
      </c>
    </row>
    <row r="202" spans="9:12" ht="15">
      <c r="I202" s="25">
        <v>198</v>
      </c>
      <c r="J202" s="94">
        <f t="shared" si="5"/>
        <v>0.1043238525276979</v>
      </c>
      <c r="K202" s="95">
        <f t="shared" si="5"/>
        <v>8.855333767805629</v>
      </c>
      <c r="L202" s="96">
        <f t="shared" si="5"/>
        <v>14.449531002699974</v>
      </c>
    </row>
    <row r="203" spans="9:12" ht="15">
      <c r="I203" s="25">
        <v>199</v>
      </c>
      <c r="J203" s="94">
        <f t="shared" si="5"/>
        <v>0.10446185178288828</v>
      </c>
      <c r="K203" s="95">
        <f t="shared" si="5"/>
        <v>8.867047574713737</v>
      </c>
      <c r="L203" s="96">
        <f t="shared" si="5"/>
        <v>14.468644795642902</v>
      </c>
    </row>
    <row r="204" spans="9:12" ht="15">
      <c r="I204" s="25">
        <v>200</v>
      </c>
      <c r="J204" s="94">
        <f t="shared" si="5"/>
        <v>0.10459985103807867</v>
      </c>
      <c r="K204" s="95">
        <f t="shared" si="5"/>
        <v>8.878761381621846</v>
      </c>
      <c r="L204" s="96">
        <f t="shared" si="5"/>
        <v>14.487758588585832</v>
      </c>
    </row>
  </sheetData>
  <sheetProtection/>
  <mergeCells count="2">
    <mergeCell ref="J2:L2"/>
    <mergeCell ref="O2:AE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Faghihi,Vahid</dc:creator>
  <cp:keywords/>
  <dc:description/>
  <cp:lastModifiedBy>Faghihi,Vahid </cp:lastModifiedBy>
  <dcterms:created xsi:type="dcterms:W3CDTF">2011-05-23T21:50:27Z</dcterms:created>
  <dcterms:modified xsi:type="dcterms:W3CDTF">2012-05-31T16:02:08Z</dcterms:modified>
  <cp:category/>
  <cp:version/>
  <cp:contentType/>
  <cp:contentStatus/>
</cp:coreProperties>
</file>